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tateofwa-my.sharepoint.com/personal/vickie_sheehan_watech_wa_gov/Documents/Documents/Drafts/"/>
    </mc:Choice>
  </mc:AlternateContent>
  <xr:revisionPtr revIDLastSave="0" documentId="8_{B83A96DC-D6D2-4FD5-9AB7-9F767AD4758E}" xr6:coauthVersionLast="47" xr6:coauthVersionMax="47" xr10:uidLastSave="{00000000-0000-0000-0000-000000000000}"/>
  <bookViews>
    <workbookView xWindow="-108" yWindow="-108" windowWidth="23256" windowHeight="12456" xr2:uid="{A73ECB92-1EEB-402E-A497-09990A136431}"/>
  </bookViews>
  <sheets>
    <sheet name="Tool" sheetId="2" r:id="rId1"/>
    <sheet name="Instructions" sheetId="5" r:id="rId2"/>
    <sheet name="Hourly Rat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2" l="1"/>
  <c r="D29" i="2"/>
  <c r="D36" i="2"/>
  <c r="D13" i="2"/>
  <c r="E19" i="5"/>
  <c r="D19" i="5"/>
  <c r="C19" i="5"/>
  <c r="B19" i="5"/>
  <c r="D45" i="2"/>
  <c r="H45" i="2" s="1"/>
  <c r="G31" i="2"/>
  <c r="I31" i="2" s="1"/>
  <c r="D30" i="2"/>
  <c r="D48" i="2"/>
  <c r="H48" i="2" s="1"/>
  <c r="G45" i="2" l="1"/>
  <c r="I45" i="2"/>
  <c r="F45" i="2"/>
  <c r="F48" i="2"/>
  <c r="I48" i="2"/>
  <c r="G48" i="2"/>
  <c r="D31" i="2" l="1"/>
  <c r="F31" i="2" s="1"/>
  <c r="H31" i="2" s="1"/>
  <c r="F30" i="2"/>
  <c r="H29" i="2"/>
  <c r="F28" i="2"/>
  <c r="C20" i="4"/>
  <c r="I30" i="2" l="1"/>
  <c r="I28" i="2"/>
  <c r="H28" i="2"/>
  <c r="G28" i="2"/>
  <c r="H30" i="2"/>
  <c r="G30" i="2"/>
  <c r="G29" i="2"/>
  <c r="F29" i="2"/>
  <c r="I29" i="2"/>
  <c r="D39" i="2"/>
  <c r="D38" i="2"/>
  <c r="D44" i="2"/>
  <c r="D37" i="2"/>
  <c r="F36" i="2"/>
  <c r="D23" i="2"/>
  <c r="H23" i="2" s="1"/>
  <c r="D24" i="2"/>
  <c r="D25" i="2"/>
  <c r="H25" i="2" s="1"/>
  <c r="D26" i="2"/>
  <c r="F26" i="2" s="1"/>
  <c r="D27" i="2"/>
  <c r="H27" i="2" s="1"/>
  <c r="D22" i="2"/>
  <c r="I37" i="2" l="1"/>
  <c r="G40" i="2"/>
  <c r="H40" i="2"/>
  <c r="I40" i="2"/>
  <c r="H24" i="2"/>
  <c r="I22" i="2"/>
  <c r="D32" i="2"/>
  <c r="F32" i="2" s="1"/>
  <c r="I44" i="2"/>
  <c r="H44" i="2"/>
  <c r="G44" i="2"/>
  <c r="F44" i="2"/>
  <c r="D40" i="2"/>
  <c r="F22" i="2"/>
  <c r="G22" i="2"/>
  <c r="G27" i="2"/>
  <c r="I26" i="2"/>
  <c r="H26" i="2"/>
  <c r="F37" i="2"/>
  <c r="G25" i="2"/>
  <c r="G37" i="2"/>
  <c r="I24" i="2"/>
  <c r="G23" i="2"/>
  <c r="F27" i="2"/>
  <c r="F25" i="2"/>
  <c r="F23" i="2"/>
  <c r="H22" i="2"/>
  <c r="G26" i="2"/>
  <c r="G24" i="2"/>
  <c r="H37" i="2"/>
  <c r="F24" i="2"/>
  <c r="I27" i="2"/>
  <c r="I25" i="2"/>
  <c r="I23" i="2"/>
  <c r="G32" i="2" l="1"/>
  <c r="I32" i="2"/>
  <c r="H32" i="2"/>
  <c r="K10" i="4" l="1"/>
  <c r="K9" i="4"/>
  <c r="K12" i="4" s="1"/>
  <c r="D14" i="2" s="1"/>
  <c r="G41" i="2" l="1"/>
  <c r="G33" i="2" l="1"/>
  <c r="G51" i="2" s="1"/>
  <c r="F33" i="2"/>
  <c r="F40" i="2"/>
  <c r="F41" i="2" s="1"/>
  <c r="I33" i="2"/>
  <c r="H33" i="2"/>
  <c r="F51" i="2" l="1"/>
  <c r="F56" i="2" s="1"/>
  <c r="G56" i="2"/>
  <c r="D15" i="2" l="1"/>
  <c r="I41" i="2" l="1"/>
  <c r="I51" i="2" s="1"/>
  <c r="H41" i="2"/>
  <c r="H51" i="2" s="1"/>
  <c r="I15" i="2"/>
  <c r="I55" i="2" s="1"/>
  <c r="H15" i="2"/>
  <c r="H55" i="2" s="1"/>
  <c r="G15" i="2"/>
  <c r="G55" i="2" s="1"/>
  <c r="G57" i="2" s="1"/>
  <c r="F15" i="2"/>
  <c r="F55" i="2" s="1"/>
  <c r="F57" i="2" s="1"/>
  <c r="F58" i="2" s="1"/>
  <c r="H56" i="2" l="1"/>
  <c r="H57" i="2" s="1"/>
  <c r="I56" i="2"/>
  <c r="I57" i="2" s="1"/>
  <c r="G58" i="2"/>
  <c r="H58" i="2" l="1"/>
  <c r="I58" i="2" s="1"/>
</calcChain>
</file>

<file path=xl/sharedStrings.xml><?xml version="1.0" encoding="utf-8"?>
<sst xmlns="http://schemas.openxmlformats.org/spreadsheetml/2006/main" count="94" uniqueCount="90">
  <si>
    <t>Manual hrs per month</t>
  </si>
  <si>
    <t>Monthly cost</t>
  </si>
  <si>
    <t>Product</t>
  </si>
  <si>
    <t>Quantity</t>
  </si>
  <si>
    <t>Price</t>
  </si>
  <si>
    <t>UiPath Licenses</t>
  </si>
  <si>
    <t>Roboyo</t>
  </si>
  <si>
    <t>Solution Delivery</t>
  </si>
  <si>
    <t>Maintenance 12 months</t>
  </si>
  <si>
    <t>WaTech Admin Fee 5%</t>
  </si>
  <si>
    <t>'Support Center' Staff hourly rate</t>
  </si>
  <si>
    <t>WA Cloud</t>
  </si>
  <si>
    <t>Economic Services Administration</t>
  </si>
  <si>
    <t>Standard Productive Hours for Fiscal Note Estimate</t>
  </si>
  <si>
    <t>Monthly</t>
  </si>
  <si>
    <t>Annually</t>
  </si>
  <si>
    <t>Average working hours</t>
  </si>
  <si>
    <t>Average sick leave taken</t>
  </si>
  <si>
    <t>Average vacation leave taken</t>
  </si>
  <si>
    <t>Average breaks</t>
  </si>
  <si>
    <t>Average staff meeting</t>
  </si>
  <si>
    <t>Average administrative tasks</t>
  </si>
  <si>
    <t>Productive hours</t>
  </si>
  <si>
    <t>NOTE:</t>
  </si>
  <si>
    <t>(1)  Based on 10 State Holidays plus two floating holidays.</t>
  </si>
  <si>
    <t>Year 1</t>
  </si>
  <si>
    <t>Year 2</t>
  </si>
  <si>
    <t>Year 3</t>
  </si>
  <si>
    <t>Year 4</t>
  </si>
  <si>
    <t>Total Future State Cost</t>
  </si>
  <si>
    <t>Financial Sumary</t>
  </si>
  <si>
    <t xml:space="preserve">   Cumulative Impact</t>
  </si>
  <si>
    <t xml:space="preserve">    Yearly Impact</t>
  </si>
  <si>
    <t>Staffing and Consultant Estimates</t>
  </si>
  <si>
    <t>FTE Staff Years</t>
  </si>
  <si>
    <t>A-Salaries and Wages</t>
  </si>
  <si>
    <t>B-Employee Benefits</t>
  </si>
  <si>
    <t>C-Professional Service Contracts</t>
  </si>
  <si>
    <t>E-Goods and Other Services</t>
  </si>
  <si>
    <t>G-Travel</t>
  </si>
  <si>
    <t>J-Capital Outlays</t>
  </si>
  <si>
    <t>M-Inter Agency/Fund Transfers</t>
  </si>
  <si>
    <t>N-Grants, Benefits &amp; Client Services</t>
  </si>
  <si>
    <t>P-Debt Service</t>
  </si>
  <si>
    <t>S-Interagency Reimbursements</t>
  </si>
  <si>
    <t>T-Intra-Agency Reimbursements</t>
  </si>
  <si>
    <t>Total $</t>
  </si>
  <si>
    <t>Average Holidays (1)</t>
  </si>
  <si>
    <t>Hourly cost: Per Productive Hour</t>
  </si>
  <si>
    <t>Salary</t>
  </si>
  <si>
    <t>Hours</t>
  </si>
  <si>
    <t>Rate</t>
  </si>
  <si>
    <t>Future State - Use of Automation</t>
  </si>
  <si>
    <t xml:space="preserve">  Future State - Use of Automation</t>
  </si>
  <si>
    <t xml:space="preserve">Extended </t>
  </si>
  <si>
    <t>Total Curent State Yearly Cost</t>
  </si>
  <si>
    <t xml:space="preserve">UiPath-Attended-Named User (12 Month Term) </t>
  </si>
  <si>
    <t>UiPath-Flex-Automation Developer-Named User (12 month term)</t>
  </si>
  <si>
    <t>WA Cloud Cost per Server per Month</t>
  </si>
  <si>
    <t>3 UiPath tenants + Number Robots x $250 per Month</t>
  </si>
  <si>
    <t>UiPath Licenses Total</t>
  </si>
  <si>
    <t>Action Center-Named User (12 Month Term) Min. buy Qty 5
5</t>
  </si>
  <si>
    <t>AI Units-Qty 60,000 Bundle-Min. buy 1 Bundle</t>
  </si>
  <si>
    <t>Roboyo Total</t>
  </si>
  <si>
    <t xml:space="preserve">  Current State - Manual Procesing</t>
  </si>
  <si>
    <t>Curent State - Manual Process</t>
  </si>
  <si>
    <t>Automation Cost Analysis Tool</t>
  </si>
  <si>
    <t>This tool is intended to help agencies determine if a proposed automation project would be a sound fiscal investment for the agency.  The tool is intended to calculate estimated costs and cost savings.  This tool is not intended to be used for agency budgeting purposes.  The tool could be modified by an agency’s Finance staff to determine actual costs and cost savings, however this would an agency responsibility.</t>
  </si>
  <si>
    <t xml:space="preserve">If you have any questions regarding this tool, or need assistance using it, please contact automation@watech.wa.gov and someone from our Automation team will get back to you.  </t>
  </si>
  <si>
    <t>Agency determines how much time is spent today doing the process manually on monthly basis.</t>
  </si>
  <si>
    <t>Hourly rate tab-The number on this tab represent a fully qualified WaTech support center staff person.  Depending on the agency's automation project these will vary based on staff performing the manual process today.  The hourly rate could be lower or higher and agencies will take to make this determination.</t>
  </si>
  <si>
    <t xml:space="preserve">WaTech Service Fees:  WaTech has a monthly service fee of $250 per Production robot and $250 the number of UiPath tenant, most agencies will have 3 UiPath tenants, Dev, Test, and Production. </t>
  </si>
  <si>
    <r>
      <t>WaTech Service Fees</t>
    </r>
    <r>
      <rPr>
        <sz val="12"/>
        <color theme="1"/>
        <rFont val="Tahoma"/>
        <family val="2"/>
      </rPr>
      <t xml:space="preserve"> </t>
    </r>
  </si>
  <si>
    <t>Each agency will need to sign up WA Cloud for at least 1 VM server for hosting the Unattended robot.  The number of VM servers required will depend on the number of VM servers defined in the Roboyo SOW and the type and quantiy of UiPath licenses.  The monthly cost of the VM server will vary based on the 'horse power' of the those servers.  Agencies will need to determine this and coordinate with the WA Cloud when they sign up for those servers, Roboyo can help spec out those servers as part of agency's SOW.</t>
  </si>
  <si>
    <t>Virtual workstations for Roboyo Developers:  Roboyo Developers will likely need at least 1 Dev workstation.  Having the VM workstations on the same vLAN and subnet as the VM server is ideal.  The monthly cost of the VM workstations will vary based on the 'horse power' of the those workstations.  Agencies will need to determine this and coordinate with the WA Cloud when they sign up for those workstations, , Roboyo can help spec out those workstations as part of agency's SOW.</t>
  </si>
  <si>
    <t>Monthly and Yearly costs are simple calculations based on hours per month and hours per year, and hourly rate.</t>
  </si>
  <si>
    <t>WA Cloud Cost per Workstation per Month</t>
  </si>
  <si>
    <t>Example:  Agency A has 1 Production robot and 3 UiPath tenants [Dev, Test, Prod.], the monthly service fees would be $1,000.</t>
  </si>
  <si>
    <t>CPU</t>
  </si>
  <si>
    <t>RAM</t>
  </si>
  <si>
    <t>Disk</t>
  </si>
  <si>
    <t>Win 11 Enterprise</t>
  </si>
  <si>
    <t>UiPath Licenses:  Based on Roboyo SOW, the SOW will identify the types of UiPath licenses required for the agency's automation project and quantities, fill in the quantity of each of the UiPath licenses required the agency's automation project, and the tool will do the calculations.  WaTech charges a 5% admin fee on all UiPath invoices.</t>
  </si>
  <si>
    <t>Roboyo SOW and Maintenance:  Roboyo will develop a SOW for each agency's automation project-Solution Delivery, and the agency and Roboyo will select which Roboyo Maintenance program the agency wants…High is $10,000, Medium is $6,100.  These number may vary slightly depending upon the agreed SOW.  WaTech charges a 5% admin fee on all Roboyo invoices.</t>
  </si>
  <si>
    <t xml:space="preserve"> </t>
  </si>
  <si>
    <r>
      <t>WaTech Service Fees</t>
    </r>
    <r>
      <rPr>
        <sz val="11"/>
        <color theme="1"/>
        <rFont val="Arial"/>
        <family val="2"/>
      </rPr>
      <t xml:space="preserve"> </t>
    </r>
  </si>
  <si>
    <t>UiPath-Flex-Unattended Robot-Production (12 month term)</t>
  </si>
  <si>
    <t>Updated: v5 June 4 2024</t>
  </si>
  <si>
    <t>Month Term)</t>
  </si>
  <si>
    <t>UiPath-Flex - Unattended Robot - Test (12 month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</si>
</sst>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
    <numFmt numFmtId="165" formatCode="&quot;$&quot;#,##0.00"/>
    <numFmt numFmtId="166" formatCode="&quot;$&quot;#,##0.000"/>
  </numFmts>
  <fonts count="14" x14ac:knownFonts="1">
    <font>
      <sz val="11"/>
      <color theme="1"/>
      <name val="Tahoma"/>
      <family val="2"/>
    </font>
    <font>
      <b/>
      <sz val="16"/>
      <color theme="1"/>
      <name val="Tahoma"/>
      <family val="2"/>
    </font>
    <font>
      <i/>
      <sz val="11"/>
      <color theme="1"/>
      <name val="Calibri"/>
      <family val="2"/>
      <scheme val="minor"/>
    </font>
    <font>
      <b/>
      <sz val="12"/>
      <color theme="1"/>
      <name val="Tahoma"/>
      <family val="2"/>
    </font>
    <font>
      <b/>
      <u/>
      <sz val="12"/>
      <color theme="1"/>
      <name val="Tahoma"/>
      <family val="2"/>
    </font>
    <font>
      <sz val="12"/>
      <color theme="1"/>
      <name val="Tahoma"/>
      <family val="2"/>
    </font>
    <font>
      <u/>
      <sz val="11"/>
      <color theme="1"/>
      <name val="Tahoma"/>
      <family val="2"/>
    </font>
    <font>
      <b/>
      <u/>
      <sz val="14"/>
      <color theme="1"/>
      <name val="Arial"/>
      <family val="2"/>
    </font>
    <font>
      <sz val="11"/>
      <color theme="1"/>
      <name val="Arial"/>
      <family val="2"/>
    </font>
    <font>
      <b/>
      <sz val="16"/>
      <color theme="1"/>
      <name val="Arial"/>
      <family val="2"/>
    </font>
    <font>
      <b/>
      <sz val="11"/>
      <color theme="1"/>
      <name val="Arial"/>
      <family val="2"/>
    </font>
    <font>
      <b/>
      <u/>
      <sz val="11"/>
      <color theme="1"/>
      <name val="Arial"/>
      <family val="2"/>
    </font>
    <font>
      <b/>
      <sz val="9"/>
      <color theme="5" tint="-0.249977111117893"/>
      <name val="Arial"/>
      <family val="2"/>
    </font>
    <font>
      <sz val="10"/>
      <color theme="1"/>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rgb="FFFFF2CC"/>
        <bgColor indexed="64"/>
      </patternFill>
    </fill>
    <fill>
      <patternFill patternType="solid">
        <fgColor theme="8"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ck">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s>
  <cellStyleXfs count="1">
    <xf numFmtId="0" fontId="0" fillId="0" borderId="0"/>
  </cellStyleXfs>
  <cellXfs count="127">
    <xf numFmtId="0" fontId="0" fillId="0" borderId="0" xfId="0"/>
    <xf numFmtId="0" fontId="0" fillId="0" borderId="0" xfId="0" applyAlignment="1">
      <alignment horizontal="center"/>
    </xf>
    <xf numFmtId="0" fontId="2" fillId="0" borderId="2" xfId="0" applyFont="1" applyBorder="1"/>
    <xf numFmtId="0" fontId="0" fillId="0" borderId="5" xfId="0" applyBorder="1"/>
    <xf numFmtId="0" fontId="0" fillId="0" borderId="2" xfId="0" applyBorder="1"/>
    <xf numFmtId="0" fontId="0" fillId="0" borderId="2" xfId="0" applyBorder="1" applyAlignment="1">
      <alignment horizontal="right"/>
    </xf>
    <xf numFmtId="0" fontId="0" fillId="0" borderId="4" xfId="0" applyBorder="1"/>
    <xf numFmtId="0" fontId="0" fillId="0" borderId="4" xfId="0" applyBorder="1" applyAlignment="1">
      <alignment horizontal="center"/>
    </xf>
    <xf numFmtId="164" fontId="0" fillId="0" borderId="5" xfId="0" applyNumberFormat="1" applyBorder="1"/>
    <xf numFmtId="164" fontId="0" fillId="0" borderId="0" xfId="0" applyNumberFormat="1"/>
    <xf numFmtId="165" fontId="0" fillId="0" borderId="0" xfId="0" applyNumberFormat="1"/>
    <xf numFmtId="0" fontId="0" fillId="2" borderId="0" xfId="0" applyFill="1"/>
    <xf numFmtId="0" fontId="0" fillId="2" borderId="10" xfId="0" applyFill="1" applyBorder="1"/>
    <xf numFmtId="8" fontId="0" fillId="2" borderId="0" xfId="0" applyNumberFormat="1" applyFill="1"/>
    <xf numFmtId="0" fontId="0" fillId="2" borderId="0" xfId="0" applyFill="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3" fontId="0" fillId="0" borderId="5" xfId="0" applyNumberFormat="1" applyBorder="1"/>
    <xf numFmtId="0" fontId="0" fillId="0" borderId="0" xfId="0" applyAlignment="1">
      <alignment horizontal="right"/>
    </xf>
    <xf numFmtId="0" fontId="0" fillId="2" borderId="0" xfId="0" applyFill="1" applyAlignment="1">
      <alignment horizontal="right"/>
    </xf>
    <xf numFmtId="0" fontId="0" fillId="0" borderId="1" xfId="0" applyBorder="1"/>
    <xf numFmtId="0" fontId="3" fillId="2" borderId="10" xfId="0" applyFont="1" applyFill="1" applyBorder="1"/>
    <xf numFmtId="0" fontId="4" fillId="2" borderId="10" xfId="0" applyFont="1" applyFill="1" applyBorder="1"/>
    <xf numFmtId="0" fontId="0" fillId="0" borderId="19" xfId="0" applyBorder="1" applyAlignment="1">
      <alignment wrapText="1"/>
    </xf>
    <xf numFmtId="0" fontId="1" fillId="5" borderId="7" xfId="0" applyFont="1" applyFill="1" applyBorder="1"/>
    <xf numFmtId="0" fontId="6" fillId="0" borderId="1" xfId="0" applyFont="1" applyBorder="1" applyAlignment="1">
      <alignment horizontal="right"/>
    </xf>
    <xf numFmtId="165" fontId="0" fillId="0" borderId="1" xfId="0" applyNumberFormat="1" applyBorder="1"/>
    <xf numFmtId="166" fontId="0" fillId="0" borderId="1" xfId="0" applyNumberFormat="1" applyBorder="1"/>
    <xf numFmtId="0" fontId="7" fillId="0" borderId="0" xfId="0" applyFont="1"/>
    <xf numFmtId="0" fontId="9" fillId="0" borderId="0" xfId="0" applyFont="1"/>
    <xf numFmtId="0" fontId="8" fillId="0" borderId="0" xfId="0" applyFont="1"/>
    <xf numFmtId="0" fontId="8" fillId="0" borderId="0" xfId="0" applyFont="1" applyAlignment="1">
      <alignment horizontal="right"/>
    </xf>
    <xf numFmtId="0" fontId="9" fillId="5" borderId="7" xfId="0" applyFont="1" applyFill="1" applyBorder="1"/>
    <xf numFmtId="0" fontId="8" fillId="5" borderId="8" xfId="0" applyFont="1" applyFill="1" applyBorder="1"/>
    <xf numFmtId="0" fontId="8" fillId="5" borderId="8" xfId="0" applyFont="1" applyFill="1" applyBorder="1" applyAlignment="1">
      <alignment horizontal="right"/>
    </xf>
    <xf numFmtId="0" fontId="10" fillId="5" borderId="7"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1" fillId="5" borderId="10" xfId="0" applyFont="1" applyFill="1" applyBorder="1"/>
    <xf numFmtId="0" fontId="8" fillId="5" borderId="0" xfId="0" applyFont="1" applyFill="1"/>
    <xf numFmtId="0" fontId="8" fillId="5" borderId="0" xfId="0" applyFont="1" applyFill="1" applyAlignment="1">
      <alignment horizontal="right"/>
    </xf>
    <xf numFmtId="0" fontId="8" fillId="5" borderId="10" xfId="0" applyFont="1" applyFill="1" applyBorder="1" applyAlignment="1">
      <alignment horizontal="center"/>
    </xf>
    <xf numFmtId="0" fontId="8" fillId="5" borderId="0" xfId="0" applyFont="1" applyFill="1" applyAlignment="1">
      <alignment horizontal="center"/>
    </xf>
    <xf numFmtId="0" fontId="8" fillId="5" borderId="11" xfId="0" applyFont="1" applyFill="1" applyBorder="1" applyAlignment="1">
      <alignment horizontal="center"/>
    </xf>
    <xf numFmtId="0" fontId="8" fillId="5" borderId="12" xfId="0" applyFont="1" applyFill="1" applyBorder="1"/>
    <xf numFmtId="0" fontId="8" fillId="5" borderId="6" xfId="0" applyFont="1" applyFill="1" applyBorder="1"/>
    <xf numFmtId="0" fontId="8" fillId="5" borderId="3" xfId="0" applyFont="1" applyFill="1" applyBorder="1" applyAlignment="1">
      <alignment horizontal="right"/>
    </xf>
    <xf numFmtId="0" fontId="8" fillId="5" borderId="1" xfId="0" applyFont="1" applyFill="1" applyBorder="1" applyAlignment="1">
      <alignment horizontal="right"/>
    </xf>
    <xf numFmtId="0" fontId="8" fillId="5" borderId="12" xfId="0" quotePrefix="1" applyFont="1" applyFill="1" applyBorder="1"/>
    <xf numFmtId="8" fontId="8" fillId="5" borderId="1" xfId="0" applyNumberFormat="1" applyFont="1" applyFill="1" applyBorder="1" applyAlignment="1">
      <alignment horizontal="right"/>
    </xf>
    <xf numFmtId="6" fontId="8" fillId="5" borderId="1" xfId="0" applyNumberFormat="1" applyFont="1" applyFill="1" applyBorder="1" applyAlignment="1">
      <alignment horizontal="right"/>
    </xf>
    <xf numFmtId="0" fontId="10" fillId="5" borderId="12" xfId="0" applyFont="1" applyFill="1" applyBorder="1"/>
    <xf numFmtId="0" fontId="10" fillId="5" borderId="6" xfId="0" applyFont="1" applyFill="1" applyBorder="1"/>
    <xf numFmtId="0" fontId="10" fillId="5" borderId="3" xfId="0" applyFont="1" applyFill="1" applyBorder="1" applyAlignment="1">
      <alignment horizontal="right"/>
    </xf>
    <xf numFmtId="6" fontId="10" fillId="5" borderId="1" xfId="0" applyNumberFormat="1" applyFont="1" applyFill="1" applyBorder="1" applyAlignment="1">
      <alignment horizontal="right"/>
    </xf>
    <xf numFmtId="6" fontId="10" fillId="5" borderId="0" xfId="0" applyNumberFormat="1" applyFont="1" applyFill="1"/>
    <xf numFmtId="6" fontId="10" fillId="5" borderId="10" xfId="0" applyNumberFormat="1" applyFont="1" applyFill="1" applyBorder="1" applyAlignment="1">
      <alignment horizontal="center"/>
    </xf>
    <xf numFmtId="6" fontId="10" fillId="5" borderId="0" xfId="0" applyNumberFormat="1" applyFont="1" applyFill="1" applyAlignment="1">
      <alignment horizontal="center"/>
    </xf>
    <xf numFmtId="6" fontId="10" fillId="5" borderId="11" xfId="0" applyNumberFormat="1" applyFont="1" applyFill="1" applyBorder="1" applyAlignment="1">
      <alignment horizontal="center"/>
    </xf>
    <xf numFmtId="0" fontId="9" fillId="2" borderId="10" xfId="0" applyFont="1" applyFill="1" applyBorder="1"/>
    <xf numFmtId="8" fontId="8" fillId="4" borderId="0" xfId="0" applyNumberFormat="1" applyFont="1" applyFill="1"/>
    <xf numFmtId="0" fontId="8" fillId="2" borderId="0" xfId="0" applyFont="1" applyFill="1" applyAlignment="1">
      <alignment horizontal="right"/>
    </xf>
    <xf numFmtId="0" fontId="8" fillId="2" borderId="0" xfId="0" applyFont="1" applyFill="1"/>
    <xf numFmtId="0" fontId="8" fillId="2" borderId="10" xfId="0" applyFont="1" applyFill="1" applyBorder="1" applyAlignment="1">
      <alignment horizontal="center"/>
    </xf>
    <xf numFmtId="0" fontId="8" fillId="2" borderId="0" xfId="0" applyFont="1" applyFill="1" applyAlignment="1">
      <alignment horizontal="center"/>
    </xf>
    <xf numFmtId="0" fontId="8" fillId="2" borderId="11" xfId="0" applyFont="1" applyFill="1" applyBorder="1" applyAlignment="1">
      <alignment horizontal="center"/>
    </xf>
    <xf numFmtId="8" fontId="8" fillId="2" borderId="0" xfId="0" applyNumberFormat="1" applyFont="1" applyFill="1"/>
    <xf numFmtId="0" fontId="11" fillId="2" borderId="10" xfId="0" applyFont="1" applyFill="1" applyBorder="1"/>
    <xf numFmtId="0" fontId="12" fillId="2" borderId="0" xfId="0" applyFont="1" applyFill="1"/>
    <xf numFmtId="0" fontId="8" fillId="2" borderId="13" xfId="0" applyFont="1" applyFill="1" applyBorder="1"/>
    <xf numFmtId="0" fontId="8" fillId="2" borderId="1" xfId="0" applyFont="1" applyFill="1" applyBorder="1" applyAlignment="1">
      <alignment horizontal="center"/>
    </xf>
    <xf numFmtId="0" fontId="8" fillId="2" borderId="1" xfId="0" applyFont="1" applyFill="1" applyBorder="1" applyAlignment="1">
      <alignment horizontal="right"/>
    </xf>
    <xf numFmtId="8" fontId="8" fillId="2" borderId="1" xfId="0" applyNumberFormat="1" applyFont="1" applyFill="1" applyBorder="1" applyAlignment="1">
      <alignment horizontal="right"/>
    </xf>
    <xf numFmtId="6" fontId="8" fillId="2" borderId="0" xfId="0" applyNumberFormat="1" applyFont="1" applyFill="1"/>
    <xf numFmtId="8" fontId="8" fillId="2" borderId="10" xfId="0" applyNumberFormat="1" applyFont="1" applyFill="1" applyBorder="1" applyAlignment="1">
      <alignment horizontal="center"/>
    </xf>
    <xf numFmtId="8" fontId="8" fillId="2" borderId="0" xfId="0" applyNumberFormat="1" applyFont="1" applyFill="1" applyAlignment="1">
      <alignment horizontal="center"/>
    </xf>
    <xf numFmtId="8" fontId="8" fillId="2" borderId="11" xfId="0" applyNumberFormat="1" applyFont="1" applyFill="1" applyBorder="1" applyAlignment="1">
      <alignment horizontal="center"/>
    </xf>
    <xf numFmtId="0" fontId="8" fillId="2" borderId="1" xfId="0" applyFont="1" applyFill="1" applyBorder="1" applyAlignment="1">
      <alignment horizontal="center" wrapText="1"/>
    </xf>
    <xf numFmtId="6" fontId="8" fillId="2" borderId="1" xfId="0" applyNumberFormat="1" applyFont="1" applyFill="1" applyBorder="1" applyAlignment="1">
      <alignment horizontal="right"/>
    </xf>
    <xf numFmtId="0" fontId="8" fillId="2" borderId="12" xfId="0" applyFont="1" applyFill="1" applyBorder="1"/>
    <xf numFmtId="0" fontId="8" fillId="2" borderId="12" xfId="0" applyFont="1" applyFill="1" applyBorder="1" applyAlignment="1">
      <alignment wrapText="1"/>
    </xf>
    <xf numFmtId="6" fontId="8" fillId="2" borderId="1" xfId="0" applyNumberFormat="1" applyFont="1" applyFill="1" applyBorder="1"/>
    <xf numFmtId="8" fontId="8" fillId="2" borderId="17" xfId="0" applyNumberFormat="1" applyFont="1" applyFill="1" applyBorder="1" applyAlignment="1">
      <alignment horizontal="center"/>
    </xf>
    <xf numFmtId="8" fontId="8" fillId="2" borderId="4" xfId="0" applyNumberFormat="1" applyFont="1" applyFill="1" applyBorder="1" applyAlignment="1">
      <alignment horizontal="center"/>
    </xf>
    <xf numFmtId="8" fontId="8" fillId="2" borderId="18" xfId="0" applyNumberFormat="1" applyFont="1" applyFill="1" applyBorder="1" applyAlignment="1">
      <alignment horizontal="center"/>
    </xf>
    <xf numFmtId="0" fontId="10" fillId="2" borderId="10" xfId="0" applyFont="1" applyFill="1" applyBorder="1"/>
    <xf numFmtId="8" fontId="8" fillId="2" borderId="0" xfId="0" applyNumberFormat="1" applyFont="1" applyFill="1" applyAlignment="1">
      <alignment horizontal="right"/>
    </xf>
    <xf numFmtId="8" fontId="10" fillId="2" borderId="10" xfId="0" applyNumberFormat="1" applyFont="1" applyFill="1" applyBorder="1" applyAlignment="1">
      <alignment horizontal="center"/>
    </xf>
    <xf numFmtId="8" fontId="10" fillId="2" borderId="0" xfId="0" applyNumberFormat="1" applyFont="1" applyFill="1" applyAlignment="1">
      <alignment horizontal="center"/>
    </xf>
    <xf numFmtId="8" fontId="10" fillId="2" borderId="11" xfId="0" applyNumberFormat="1" applyFont="1" applyFill="1" applyBorder="1" applyAlignment="1">
      <alignment horizontal="center"/>
    </xf>
    <xf numFmtId="0" fontId="10" fillId="2" borderId="0" xfId="0" applyFont="1" applyFill="1"/>
    <xf numFmtId="6" fontId="10" fillId="2" borderId="0" xfId="0" applyNumberFormat="1" applyFont="1" applyFill="1" applyAlignment="1">
      <alignment horizontal="right"/>
    </xf>
    <xf numFmtId="6" fontId="8" fillId="2" borderId="0" xfId="0" applyNumberFormat="1" applyFont="1" applyFill="1" applyAlignment="1">
      <alignment horizontal="right"/>
    </xf>
    <xf numFmtId="0" fontId="8" fillId="2" borderId="6" xfId="0" applyFont="1" applyFill="1" applyBorder="1"/>
    <xf numFmtId="8" fontId="8" fillId="2" borderId="3" xfId="0" applyNumberFormat="1" applyFont="1" applyFill="1" applyBorder="1" applyAlignment="1">
      <alignment horizontal="right"/>
    </xf>
    <xf numFmtId="0" fontId="8" fillId="2" borderId="10" xfId="0" applyFont="1" applyFill="1" applyBorder="1"/>
    <xf numFmtId="6" fontId="8" fillId="2" borderId="10" xfId="0" applyNumberFormat="1" applyFont="1" applyFill="1" applyBorder="1" applyAlignment="1">
      <alignment horizontal="center"/>
    </xf>
    <xf numFmtId="0" fontId="8" fillId="2" borderId="1" xfId="0" applyFont="1" applyFill="1" applyBorder="1"/>
    <xf numFmtId="6" fontId="8" fillId="2" borderId="0" xfId="0" applyNumberFormat="1" applyFont="1" applyFill="1" applyAlignment="1">
      <alignment horizontal="center"/>
    </xf>
    <xf numFmtId="6" fontId="8" fillId="2" borderId="11" xfId="0" applyNumberFormat="1" applyFont="1" applyFill="1" applyBorder="1" applyAlignment="1">
      <alignment horizontal="center"/>
    </xf>
    <xf numFmtId="6" fontId="10" fillId="2" borderId="0" xfId="0" applyNumberFormat="1" applyFont="1" applyFill="1"/>
    <xf numFmtId="0" fontId="8" fillId="3" borderId="10" xfId="0" applyFont="1" applyFill="1" applyBorder="1"/>
    <xf numFmtId="8" fontId="8" fillId="3" borderId="0" xfId="0" applyNumberFormat="1" applyFont="1" applyFill="1"/>
    <xf numFmtId="6" fontId="8" fillId="3" borderId="0" xfId="0" applyNumberFormat="1" applyFont="1" applyFill="1" applyAlignment="1">
      <alignment horizontal="right"/>
    </xf>
    <xf numFmtId="6" fontId="8" fillId="3" borderId="0" xfId="0" applyNumberFormat="1" applyFont="1" applyFill="1"/>
    <xf numFmtId="4" fontId="8" fillId="3" borderId="10" xfId="0" applyNumberFormat="1" applyFont="1" applyFill="1" applyBorder="1" applyAlignment="1">
      <alignment horizontal="center"/>
    </xf>
    <xf numFmtId="4" fontId="8" fillId="3" borderId="0" xfId="0" applyNumberFormat="1" applyFont="1" applyFill="1" applyAlignment="1">
      <alignment horizontal="center"/>
    </xf>
    <xf numFmtId="4" fontId="8" fillId="3" borderId="11" xfId="0" applyNumberFormat="1" applyFont="1" applyFill="1" applyBorder="1" applyAlignment="1">
      <alignment horizontal="center"/>
    </xf>
    <xf numFmtId="0" fontId="9" fillId="3" borderId="10" xfId="0" applyFont="1" applyFill="1" applyBorder="1"/>
    <xf numFmtId="0" fontId="8" fillId="3" borderId="2" xfId="0" applyFont="1" applyFill="1" applyBorder="1"/>
    <xf numFmtId="8" fontId="8" fillId="3" borderId="6" xfId="0" applyNumberFormat="1" applyFont="1" applyFill="1" applyBorder="1"/>
    <xf numFmtId="6" fontId="8" fillId="3" borderId="6" xfId="0" applyNumberFormat="1" applyFont="1" applyFill="1" applyBorder="1" applyAlignment="1">
      <alignment horizontal="right"/>
    </xf>
    <xf numFmtId="6" fontId="8" fillId="3" borderId="20" xfId="0" applyNumberFormat="1" applyFont="1" applyFill="1" applyBorder="1"/>
    <xf numFmtId="8" fontId="8" fillId="3" borderId="3" xfId="0" applyNumberFormat="1" applyFont="1" applyFill="1" applyBorder="1" applyAlignment="1">
      <alignment horizontal="center"/>
    </xf>
    <xf numFmtId="8" fontId="8" fillId="3" borderId="1" xfId="0" applyNumberFormat="1" applyFont="1" applyFill="1" applyBorder="1" applyAlignment="1">
      <alignment horizontal="center"/>
    </xf>
    <xf numFmtId="0" fontId="8" fillId="3" borderId="6" xfId="0" applyFont="1" applyFill="1" applyBorder="1" applyAlignment="1">
      <alignment horizontal="right"/>
    </xf>
    <xf numFmtId="0" fontId="9" fillId="3" borderId="14" xfId="0" applyFont="1" applyFill="1" applyBorder="1"/>
    <xf numFmtId="8" fontId="8" fillId="3" borderId="15" xfId="0" applyNumberFormat="1" applyFont="1" applyFill="1" applyBorder="1"/>
    <xf numFmtId="0" fontId="8" fillId="3" borderId="15" xfId="0" applyFont="1" applyFill="1" applyBorder="1" applyAlignment="1">
      <alignment horizontal="right"/>
    </xf>
    <xf numFmtId="6" fontId="8" fillId="3" borderId="15" xfId="0" applyNumberFormat="1" applyFont="1" applyFill="1" applyBorder="1"/>
    <xf numFmtId="6" fontId="8" fillId="3" borderId="14" xfId="0" applyNumberFormat="1" applyFont="1" applyFill="1" applyBorder="1" applyAlignment="1">
      <alignment horizontal="center"/>
    </xf>
    <xf numFmtId="6" fontId="8" fillId="3" borderId="15" xfId="0" applyNumberFormat="1" applyFont="1" applyFill="1" applyBorder="1" applyAlignment="1">
      <alignment horizontal="center"/>
    </xf>
    <xf numFmtId="6" fontId="8" fillId="3" borderId="16" xfId="0" applyNumberFormat="1" applyFont="1" applyFill="1" applyBorder="1" applyAlignment="1">
      <alignment horizontal="center"/>
    </xf>
    <xf numFmtId="0" fontId="8" fillId="0" borderId="0" xfId="0" applyFont="1" applyAlignment="1">
      <alignment horizontal="center"/>
    </xf>
    <xf numFmtId="0" fontId="13" fillId="0" borderId="0" xfId="0" applyFont="1"/>
    <xf numFmtId="0" fontId="8" fillId="0" borderId="0" xfId="0" applyFont="1" applyAlignment="1">
      <alignment horizontal="left" vertical="center" wrapText="1"/>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FFF2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2589245</xdr:colOff>
      <xdr:row>4</xdr:row>
      <xdr:rowOff>13070</xdr:rowOff>
    </xdr:to>
    <xdr:pic>
      <xdr:nvPicPr>
        <xdr:cNvPr id="4" name="Picture 3">
          <a:extLst>
            <a:ext uri="{FF2B5EF4-FFF2-40B4-BE49-F238E27FC236}">
              <a16:creationId xmlns:a16="http://schemas.microsoft.com/office/drawing/2014/main" id="{09941CFA-9BF6-D271-B217-74A132CEA2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89245" cy="728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EAEB6-CB52-41D4-9106-5C896E734BCB}">
  <dimension ref="A6:I61"/>
  <sheetViews>
    <sheetView showGridLines="0" tabSelected="1" zoomScale="98" zoomScaleNormal="98" workbookViewId="0">
      <selection activeCell="B4" sqref="B4"/>
    </sheetView>
  </sheetViews>
  <sheetFormatPr defaultRowHeight="13.8" x14ac:dyDescent="0.25"/>
  <cols>
    <col min="1" max="1" width="56.5" customWidth="1"/>
    <col min="2" max="2" width="9.09765625" customWidth="1"/>
    <col min="3" max="3" width="12" style="18" customWidth="1"/>
    <col min="4" max="4" width="11.69921875" style="18" customWidth="1"/>
    <col min="5" max="5" width="6.8984375" customWidth="1"/>
    <col min="6" max="6" width="13.59765625" style="1" bestFit="1" customWidth="1"/>
    <col min="7" max="7" width="16.09765625" style="1" customWidth="1"/>
    <col min="8" max="8" width="13.59765625" style="1" bestFit="1" customWidth="1"/>
    <col min="9" max="9" width="12.69921875" style="1" customWidth="1"/>
  </cols>
  <sheetData>
    <row r="6" spans="1:9" ht="17.399999999999999" x14ac:dyDescent="0.3">
      <c r="A6" s="28" t="s">
        <v>66</v>
      </c>
    </row>
    <row r="7" spans="1:9" ht="58.2" customHeight="1" x14ac:dyDescent="0.25">
      <c r="A7" s="125" t="s">
        <v>67</v>
      </c>
      <c r="B7" s="125"/>
      <c r="C7" s="125"/>
      <c r="D7" s="125"/>
      <c r="E7" s="125"/>
      <c r="F7" s="125"/>
      <c r="G7" s="125"/>
      <c r="H7" s="125"/>
      <c r="I7" s="125"/>
    </row>
    <row r="8" spans="1:9" ht="15" customHeight="1" x14ac:dyDescent="0.25">
      <c r="A8" s="126" t="s">
        <v>68</v>
      </c>
      <c r="B8" s="126"/>
      <c r="C8" s="126"/>
      <c r="D8" s="126"/>
      <c r="E8" s="126"/>
      <c r="F8" s="126"/>
      <c r="G8" s="126"/>
      <c r="H8" s="126"/>
      <c r="I8" s="126"/>
    </row>
    <row r="9" spans="1:9" ht="21.6" thickBot="1" x14ac:dyDescent="0.45">
      <c r="A9" s="29"/>
      <c r="B9" s="30"/>
      <c r="C9" s="31"/>
    </row>
    <row r="10" spans="1:9" ht="21" x14ac:dyDescent="0.4">
      <c r="A10" s="32" t="s">
        <v>65</v>
      </c>
      <c r="B10" s="33"/>
      <c r="C10" s="34"/>
      <c r="D10" s="34"/>
      <c r="E10" s="34"/>
      <c r="F10" s="35" t="s">
        <v>25</v>
      </c>
      <c r="G10" s="36" t="s">
        <v>26</v>
      </c>
      <c r="H10" s="36" t="s">
        <v>27</v>
      </c>
      <c r="I10" s="37" t="s">
        <v>28</v>
      </c>
    </row>
    <row r="11" spans="1:9" x14ac:dyDescent="0.25">
      <c r="A11" s="38"/>
      <c r="B11" s="39"/>
      <c r="C11" s="40"/>
      <c r="D11" s="40"/>
      <c r="E11" s="39"/>
      <c r="F11" s="41"/>
      <c r="G11" s="42"/>
      <c r="H11" s="42"/>
      <c r="I11" s="43"/>
    </row>
    <row r="12" spans="1:9" x14ac:dyDescent="0.25">
      <c r="A12" s="44" t="s">
        <v>0</v>
      </c>
      <c r="B12" s="45"/>
      <c r="C12" s="46"/>
      <c r="D12" s="47">
        <v>0</v>
      </c>
      <c r="E12" s="39"/>
      <c r="F12" s="41"/>
      <c r="G12" s="42"/>
      <c r="H12" s="42"/>
      <c r="I12" s="43"/>
    </row>
    <row r="13" spans="1:9" x14ac:dyDescent="0.25">
      <c r="A13" s="48" t="s">
        <v>10</v>
      </c>
      <c r="B13" s="45"/>
      <c r="C13" s="46"/>
      <c r="D13" s="49">
        <f>'Hourly Rate'!K12</f>
        <v>112.82051282051282</v>
      </c>
      <c r="E13" s="39"/>
      <c r="F13" s="41"/>
      <c r="G13" s="42"/>
      <c r="H13" s="42"/>
      <c r="I13" s="43"/>
    </row>
    <row r="14" spans="1:9" x14ac:dyDescent="0.25">
      <c r="A14" s="44" t="s">
        <v>1</v>
      </c>
      <c r="B14" s="45"/>
      <c r="C14" s="46"/>
      <c r="D14" s="50">
        <f>SUM(D12*D13)</f>
        <v>0</v>
      </c>
      <c r="E14" s="39"/>
      <c r="F14" s="41"/>
      <c r="G14" s="42"/>
      <c r="H14" s="42"/>
      <c r="I14" s="43"/>
    </row>
    <row r="15" spans="1:9" x14ac:dyDescent="0.25">
      <c r="A15" s="51" t="s">
        <v>55</v>
      </c>
      <c r="B15" s="52"/>
      <c r="C15" s="53"/>
      <c r="D15" s="54">
        <f>SUM(D14*12)</f>
        <v>0</v>
      </c>
      <c r="E15" s="55"/>
      <c r="F15" s="56">
        <f>D15</f>
        <v>0</v>
      </c>
      <c r="G15" s="57">
        <f>D15</f>
        <v>0</v>
      </c>
      <c r="H15" s="57">
        <f>D15</f>
        <v>0</v>
      </c>
      <c r="I15" s="58">
        <f>D15</f>
        <v>0</v>
      </c>
    </row>
    <row r="16" spans="1:9" x14ac:dyDescent="0.25">
      <c r="A16" s="12"/>
      <c r="B16" s="13"/>
      <c r="C16" s="19"/>
      <c r="D16" s="19"/>
      <c r="E16" s="11"/>
      <c r="F16" s="15"/>
      <c r="G16" s="14"/>
      <c r="H16" s="14"/>
      <c r="I16" s="16"/>
    </row>
    <row r="17" spans="1:9" x14ac:dyDescent="0.25">
      <c r="A17" s="12"/>
      <c r="B17" s="13"/>
      <c r="C17" s="19"/>
      <c r="D17" s="19"/>
      <c r="E17" s="11"/>
      <c r="F17" s="15"/>
      <c r="G17" s="14"/>
      <c r="H17" s="14"/>
      <c r="I17" s="16"/>
    </row>
    <row r="18" spans="1:9" ht="21" x14ac:dyDescent="0.4">
      <c r="A18" s="59" t="s">
        <v>52</v>
      </c>
      <c r="B18" s="60"/>
      <c r="C18" s="61"/>
      <c r="D18" s="61"/>
      <c r="E18" s="62"/>
      <c r="F18" s="63"/>
      <c r="G18" s="64"/>
      <c r="H18" s="64"/>
      <c r="I18" s="65"/>
    </row>
    <row r="19" spans="1:9" ht="11.1" customHeight="1" x14ac:dyDescent="0.4">
      <c r="A19" s="59"/>
      <c r="B19" s="66"/>
      <c r="C19" s="61"/>
      <c r="D19" s="61"/>
      <c r="E19" s="62"/>
      <c r="F19" s="63"/>
      <c r="G19" s="64"/>
      <c r="H19" s="64"/>
      <c r="I19" s="65"/>
    </row>
    <row r="20" spans="1:9" x14ac:dyDescent="0.25">
      <c r="A20" s="67" t="s">
        <v>5</v>
      </c>
      <c r="B20" s="68"/>
      <c r="C20" s="61"/>
      <c r="D20" s="61"/>
      <c r="E20" s="62"/>
      <c r="F20" s="63"/>
      <c r="G20" s="64"/>
      <c r="H20" s="64"/>
      <c r="I20" s="65"/>
    </row>
    <row r="21" spans="1:9" x14ac:dyDescent="0.25">
      <c r="A21" s="69" t="s">
        <v>2</v>
      </c>
      <c r="B21" s="70" t="s">
        <v>3</v>
      </c>
      <c r="C21" s="71" t="s">
        <v>4</v>
      </c>
      <c r="D21" s="71" t="s">
        <v>54</v>
      </c>
      <c r="E21" s="62"/>
      <c r="F21" s="63"/>
      <c r="G21" s="64"/>
      <c r="H21" s="64"/>
      <c r="I21" s="65"/>
    </row>
    <row r="22" spans="1:9" x14ac:dyDescent="0.25">
      <c r="A22" s="69" t="s">
        <v>86</v>
      </c>
      <c r="B22" s="70">
        <v>1</v>
      </c>
      <c r="C22" s="72">
        <v>9800</v>
      </c>
      <c r="D22" s="72">
        <f>C22*B22</f>
        <v>9800</v>
      </c>
      <c r="E22" s="73"/>
      <c r="F22" s="74">
        <f>D22</f>
        <v>9800</v>
      </c>
      <c r="G22" s="75">
        <f>D22</f>
        <v>9800</v>
      </c>
      <c r="H22" s="75">
        <f>D22</f>
        <v>9800</v>
      </c>
      <c r="I22" s="76">
        <f>D22</f>
        <v>9800</v>
      </c>
    </row>
    <row r="23" spans="1:9" x14ac:dyDescent="0.25">
      <c r="A23" s="69" t="s">
        <v>57</v>
      </c>
      <c r="B23" s="70">
        <v>1</v>
      </c>
      <c r="C23" s="72">
        <v>4312</v>
      </c>
      <c r="D23" s="72">
        <f t="shared" ref="D23" si="0">C23*B23</f>
        <v>4312</v>
      </c>
      <c r="E23" s="73"/>
      <c r="F23" s="74">
        <f t="shared" ref="F23:F32" si="1">D23</f>
        <v>4312</v>
      </c>
      <c r="G23" s="75">
        <f t="shared" ref="G23:G32" si="2">D23</f>
        <v>4312</v>
      </c>
      <c r="H23" s="75">
        <f t="shared" ref="H23:H32" si="3">D23</f>
        <v>4312</v>
      </c>
      <c r="I23" s="76">
        <f t="shared" ref="I23:I32" si="4">D23</f>
        <v>4312</v>
      </c>
    </row>
    <row r="24" spans="1:9" ht="17.55" customHeight="1" x14ac:dyDescent="0.25">
      <c r="A24" s="69" t="s">
        <v>89</v>
      </c>
      <c r="B24" s="77">
        <v>1</v>
      </c>
      <c r="C24" s="72">
        <v>1960</v>
      </c>
      <c r="D24" s="72">
        <f>C24*B24</f>
        <v>1960</v>
      </c>
      <c r="E24" s="73"/>
      <c r="F24" s="74">
        <f t="shared" si="1"/>
        <v>1960</v>
      </c>
      <c r="G24" s="75">
        <f t="shared" si="2"/>
        <v>1960</v>
      </c>
      <c r="H24" s="75">
        <f t="shared" si="3"/>
        <v>1960</v>
      </c>
      <c r="I24" s="76">
        <f t="shared" si="4"/>
        <v>1960</v>
      </c>
    </row>
    <row r="25" spans="1:9" ht="14.1" hidden="1" customHeight="1" x14ac:dyDescent="0.25">
      <c r="A25" s="69" t="s">
        <v>88</v>
      </c>
      <c r="B25" s="77">
        <v>0</v>
      </c>
      <c r="C25" s="78">
        <v>0</v>
      </c>
      <c r="D25" s="78">
        <f>C25*B25</f>
        <v>0</v>
      </c>
      <c r="E25" s="73"/>
      <c r="F25" s="74">
        <f t="shared" si="1"/>
        <v>0</v>
      </c>
      <c r="G25" s="75">
        <f t="shared" si="2"/>
        <v>0</v>
      </c>
      <c r="H25" s="75">
        <f t="shared" si="3"/>
        <v>0</v>
      </c>
      <c r="I25" s="76">
        <f t="shared" si="4"/>
        <v>0</v>
      </c>
    </row>
    <row r="26" spans="1:9" hidden="1" x14ac:dyDescent="0.25">
      <c r="A26" s="69"/>
      <c r="B26" s="77">
        <v>0</v>
      </c>
      <c r="C26" s="78">
        <v>0</v>
      </c>
      <c r="D26" s="78">
        <f>C26*B26</f>
        <v>0</v>
      </c>
      <c r="E26" s="73"/>
      <c r="F26" s="74">
        <f t="shared" si="1"/>
        <v>0</v>
      </c>
      <c r="G26" s="75">
        <f t="shared" si="2"/>
        <v>0</v>
      </c>
      <c r="H26" s="75">
        <f t="shared" si="3"/>
        <v>0</v>
      </c>
      <c r="I26" s="76">
        <f t="shared" si="4"/>
        <v>0</v>
      </c>
    </row>
    <row r="27" spans="1:9" hidden="1" x14ac:dyDescent="0.25">
      <c r="A27" s="69"/>
      <c r="B27" s="77">
        <v>0</v>
      </c>
      <c r="C27" s="78">
        <v>0</v>
      </c>
      <c r="D27" s="78">
        <f>C27*B27</f>
        <v>0</v>
      </c>
      <c r="E27" s="73"/>
      <c r="F27" s="74">
        <f t="shared" si="1"/>
        <v>0</v>
      </c>
      <c r="G27" s="75">
        <f t="shared" si="2"/>
        <v>0</v>
      </c>
      <c r="H27" s="75">
        <f t="shared" si="3"/>
        <v>0</v>
      </c>
      <c r="I27" s="76">
        <f t="shared" si="4"/>
        <v>0</v>
      </c>
    </row>
    <row r="28" spans="1:9" x14ac:dyDescent="0.25">
      <c r="A28" s="69" t="s">
        <v>56</v>
      </c>
      <c r="B28" s="77">
        <v>0</v>
      </c>
      <c r="C28" s="72">
        <v>1568</v>
      </c>
      <c r="D28" s="72">
        <f>SUM(B28*C28)</f>
        <v>0</v>
      </c>
      <c r="E28" s="73"/>
      <c r="F28" s="74">
        <f t="shared" si="1"/>
        <v>0</v>
      </c>
      <c r="G28" s="75">
        <f t="shared" si="2"/>
        <v>0</v>
      </c>
      <c r="H28" s="75">
        <f t="shared" si="3"/>
        <v>0</v>
      </c>
      <c r="I28" s="76">
        <f t="shared" si="4"/>
        <v>0</v>
      </c>
    </row>
    <row r="29" spans="1:9" x14ac:dyDescent="0.25">
      <c r="A29" s="79" t="s">
        <v>62</v>
      </c>
      <c r="B29" s="77">
        <v>0</v>
      </c>
      <c r="C29" s="72">
        <v>11760</v>
      </c>
      <c r="D29" s="72">
        <f>SUM(B29*C29)</f>
        <v>0</v>
      </c>
      <c r="E29" s="73"/>
      <c r="F29" s="74">
        <f t="shared" si="1"/>
        <v>0</v>
      </c>
      <c r="G29" s="75">
        <f t="shared" si="2"/>
        <v>0</v>
      </c>
      <c r="H29" s="75">
        <f t="shared" si="3"/>
        <v>0</v>
      </c>
      <c r="I29" s="76">
        <f t="shared" si="4"/>
        <v>0</v>
      </c>
    </row>
    <row r="30" spans="1:9" ht="27.6" x14ac:dyDescent="0.25">
      <c r="A30" s="80" t="s">
        <v>61</v>
      </c>
      <c r="B30" s="77">
        <v>0</v>
      </c>
      <c r="C30" s="72">
        <v>431.2</v>
      </c>
      <c r="D30" s="72">
        <f>SUM(B30*C30)</f>
        <v>0</v>
      </c>
      <c r="E30" s="73"/>
      <c r="F30" s="74">
        <f t="shared" si="1"/>
        <v>0</v>
      </c>
      <c r="G30" s="75">
        <f t="shared" si="2"/>
        <v>0</v>
      </c>
      <c r="H30" s="75">
        <f t="shared" si="3"/>
        <v>0</v>
      </c>
      <c r="I30" s="76">
        <f t="shared" si="4"/>
        <v>0</v>
      </c>
    </row>
    <row r="31" spans="1:9" x14ac:dyDescent="0.25">
      <c r="A31" s="63"/>
      <c r="B31" s="77">
        <v>0</v>
      </c>
      <c r="C31" s="72">
        <v>0</v>
      </c>
      <c r="D31" s="72">
        <f>SUM(B31*C31)</f>
        <v>0</v>
      </c>
      <c r="E31" s="73"/>
      <c r="F31" s="74">
        <f>D31</f>
        <v>0</v>
      </c>
      <c r="G31" s="74">
        <f t="shared" ref="G31:I31" si="5">E31</f>
        <v>0</v>
      </c>
      <c r="H31" s="74">
        <f t="shared" si="5"/>
        <v>0</v>
      </c>
      <c r="I31" s="74">
        <f t="shared" si="5"/>
        <v>0</v>
      </c>
    </row>
    <row r="32" spans="1:9" x14ac:dyDescent="0.25">
      <c r="A32" s="79" t="s">
        <v>9</v>
      </c>
      <c r="B32" s="81"/>
      <c r="C32" s="78"/>
      <c r="D32" s="72">
        <f>SUM(D22:D31)*0.05</f>
        <v>803.6</v>
      </c>
      <c r="E32" s="73"/>
      <c r="F32" s="82">
        <f t="shared" si="1"/>
        <v>803.6</v>
      </c>
      <c r="G32" s="83">
        <f t="shared" si="2"/>
        <v>803.6</v>
      </c>
      <c r="H32" s="83">
        <f t="shared" si="3"/>
        <v>803.6</v>
      </c>
      <c r="I32" s="84">
        <f t="shared" si="4"/>
        <v>803.6</v>
      </c>
    </row>
    <row r="33" spans="1:9" x14ac:dyDescent="0.25">
      <c r="A33" s="85" t="s">
        <v>60</v>
      </c>
      <c r="B33" s="62"/>
      <c r="C33" s="61"/>
      <c r="D33" s="86" t="s">
        <v>84</v>
      </c>
      <c r="E33" s="73"/>
      <c r="F33" s="87">
        <f>SUM(F22:F32)</f>
        <v>16875.599999999999</v>
      </c>
      <c r="G33" s="88">
        <f>SUM(G22:G32)</f>
        <v>16875.599999999999</v>
      </c>
      <c r="H33" s="88">
        <f>SUM(H22:H32)</f>
        <v>16875.599999999999</v>
      </c>
      <c r="I33" s="89">
        <f>SUM(I22:I32)</f>
        <v>16875.599999999999</v>
      </c>
    </row>
    <row r="34" spans="1:9" x14ac:dyDescent="0.25">
      <c r="A34" s="85"/>
      <c r="B34" s="90"/>
      <c r="C34" s="91"/>
      <c r="D34" s="91"/>
      <c r="E34" s="73"/>
      <c r="F34" s="63"/>
      <c r="G34" s="64"/>
      <c r="H34" s="64"/>
      <c r="I34" s="65"/>
    </row>
    <row r="35" spans="1:9" x14ac:dyDescent="0.25">
      <c r="A35" s="67" t="s">
        <v>6</v>
      </c>
      <c r="B35" s="68"/>
      <c r="C35" s="92"/>
      <c r="D35" s="92"/>
      <c r="E35" s="73"/>
      <c r="F35" s="63"/>
      <c r="G35" s="64"/>
      <c r="H35" s="64"/>
      <c r="I35" s="65"/>
    </row>
    <row r="36" spans="1:9" x14ac:dyDescent="0.25">
      <c r="A36" s="69" t="s">
        <v>7</v>
      </c>
      <c r="B36" s="70">
        <v>1</v>
      </c>
      <c r="C36" s="72">
        <v>50900</v>
      </c>
      <c r="D36" s="72">
        <f t="shared" ref="D36:D39" si="6">C36*B36</f>
        <v>50900</v>
      </c>
      <c r="E36" s="66"/>
      <c r="F36" s="74">
        <f>D36</f>
        <v>50900</v>
      </c>
      <c r="G36" s="75"/>
      <c r="H36" s="75"/>
      <c r="I36" s="76"/>
    </row>
    <row r="37" spans="1:9" x14ac:dyDescent="0.25">
      <c r="A37" s="69" t="s">
        <v>8</v>
      </c>
      <c r="B37" s="70">
        <v>1</v>
      </c>
      <c r="C37" s="72">
        <v>6100</v>
      </c>
      <c r="D37" s="72">
        <f t="shared" si="6"/>
        <v>6100</v>
      </c>
      <c r="E37" s="66"/>
      <c r="F37" s="74">
        <f>D37</f>
        <v>6100</v>
      </c>
      <c r="G37" s="75">
        <f>D37</f>
        <v>6100</v>
      </c>
      <c r="H37" s="75">
        <f>D37</f>
        <v>6100</v>
      </c>
      <c r="I37" s="76">
        <f>D37</f>
        <v>6100</v>
      </c>
    </row>
    <row r="38" spans="1:9" hidden="1" x14ac:dyDescent="0.25">
      <c r="A38" s="69"/>
      <c r="B38" s="77">
        <v>0</v>
      </c>
      <c r="C38" s="72">
        <v>0</v>
      </c>
      <c r="D38" s="72">
        <f t="shared" si="6"/>
        <v>0</v>
      </c>
      <c r="E38" s="66"/>
      <c r="F38" s="74"/>
      <c r="G38" s="75"/>
      <c r="H38" s="75"/>
      <c r="I38" s="76"/>
    </row>
    <row r="39" spans="1:9" hidden="1" x14ac:dyDescent="0.25">
      <c r="A39" s="69"/>
      <c r="B39" s="77">
        <v>0</v>
      </c>
      <c r="C39" s="72">
        <v>0</v>
      </c>
      <c r="D39" s="72">
        <f t="shared" si="6"/>
        <v>0</v>
      </c>
      <c r="E39" s="66"/>
      <c r="F39" s="74"/>
      <c r="G39" s="75"/>
      <c r="H39" s="75"/>
      <c r="I39" s="76"/>
    </row>
    <row r="40" spans="1:9" x14ac:dyDescent="0.25">
      <c r="A40" s="79" t="s">
        <v>9</v>
      </c>
      <c r="B40" s="93"/>
      <c r="C40" s="94"/>
      <c r="D40" s="72">
        <f>SUM(D36:D37)*0.05</f>
        <v>2850</v>
      </c>
      <c r="E40" s="66"/>
      <c r="F40" s="82">
        <f>SUM(F36:F37)*0.05</f>
        <v>2850</v>
      </c>
      <c r="G40" s="83">
        <f>SUM(D37*0.05)</f>
        <v>305</v>
      </c>
      <c r="H40" s="83">
        <f>SUM(D37*0.05)</f>
        <v>305</v>
      </c>
      <c r="I40" s="84">
        <f>SUM(D37*0.05)</f>
        <v>305</v>
      </c>
    </row>
    <row r="41" spans="1:9" x14ac:dyDescent="0.25">
      <c r="A41" s="85" t="s">
        <v>63</v>
      </c>
      <c r="B41" s="62"/>
      <c r="C41" s="86"/>
      <c r="D41" s="86"/>
      <c r="E41" s="66"/>
      <c r="F41" s="87">
        <f>SUM(F36:F40)</f>
        <v>59850</v>
      </c>
      <c r="G41" s="88">
        <f>SUM(G36:G40)</f>
        <v>6405</v>
      </c>
      <c r="H41" s="88">
        <f>SUM(H36:H40)</f>
        <v>6405</v>
      </c>
      <c r="I41" s="89">
        <f>SUM(I36:I40)</f>
        <v>6405</v>
      </c>
    </row>
    <row r="42" spans="1:9" x14ac:dyDescent="0.25">
      <c r="A42" s="95"/>
      <c r="B42" s="62"/>
      <c r="C42" s="92"/>
      <c r="D42" s="92"/>
      <c r="E42" s="73"/>
      <c r="F42" s="96"/>
      <c r="G42" s="64"/>
      <c r="H42" s="64"/>
      <c r="I42" s="65"/>
    </row>
    <row r="43" spans="1:9" x14ac:dyDescent="0.25">
      <c r="A43" s="67" t="s">
        <v>11</v>
      </c>
      <c r="B43" s="68"/>
      <c r="C43" s="92"/>
      <c r="D43" s="92"/>
      <c r="E43" s="73"/>
      <c r="F43" s="96"/>
      <c r="G43" s="64"/>
      <c r="H43" s="64"/>
      <c r="I43" s="65"/>
    </row>
    <row r="44" spans="1:9" x14ac:dyDescent="0.25">
      <c r="A44" s="69" t="s">
        <v>58</v>
      </c>
      <c r="B44" s="70">
        <v>1</v>
      </c>
      <c r="C44" s="72">
        <v>469</v>
      </c>
      <c r="D44" s="72">
        <f t="shared" ref="D44" si="7">C44*B44</f>
        <v>469</v>
      </c>
      <c r="E44" s="66"/>
      <c r="F44" s="87">
        <f>SUM(D44*12)</f>
        <v>5628</v>
      </c>
      <c r="G44" s="88">
        <f>SUM(D44*12)</f>
        <v>5628</v>
      </c>
      <c r="H44" s="88">
        <f>SUM(D44*12)</f>
        <v>5628</v>
      </c>
      <c r="I44" s="89">
        <f>SUM(D44*12)</f>
        <v>5628</v>
      </c>
    </row>
    <row r="45" spans="1:9" x14ac:dyDescent="0.25">
      <c r="A45" s="97" t="s">
        <v>76</v>
      </c>
      <c r="B45" s="70">
        <v>0</v>
      </c>
      <c r="C45" s="72">
        <v>209</v>
      </c>
      <c r="D45" s="72">
        <f>SUM(B45*C45)</f>
        <v>0</v>
      </c>
      <c r="E45" s="66"/>
      <c r="F45" s="87">
        <f>SUM(D45*12)</f>
        <v>0</v>
      </c>
      <c r="G45" s="88">
        <f>SUM(D45*12)</f>
        <v>0</v>
      </c>
      <c r="H45" s="88">
        <f>SUM(D45*12)</f>
        <v>0</v>
      </c>
      <c r="I45" s="89">
        <f>SUM(D45*12)</f>
        <v>0</v>
      </c>
    </row>
    <row r="46" spans="1:9" x14ac:dyDescent="0.25">
      <c r="A46" s="95"/>
      <c r="B46" s="66"/>
      <c r="C46" s="92"/>
      <c r="D46" s="92"/>
      <c r="E46" s="73"/>
      <c r="F46" s="96"/>
      <c r="G46" s="98"/>
      <c r="H46" s="98"/>
      <c r="I46" s="99"/>
    </row>
    <row r="47" spans="1:9" x14ac:dyDescent="0.25">
      <c r="A47" s="67" t="s">
        <v>85</v>
      </c>
      <c r="B47" s="68"/>
      <c r="C47" s="92"/>
      <c r="D47" s="92"/>
      <c r="E47" s="73"/>
      <c r="F47" s="96"/>
      <c r="G47" s="98"/>
      <c r="H47" s="98"/>
      <c r="I47" s="99"/>
    </row>
    <row r="48" spans="1:9" x14ac:dyDescent="0.25">
      <c r="A48" s="79" t="s">
        <v>59</v>
      </c>
      <c r="B48" s="70">
        <v>4</v>
      </c>
      <c r="C48" s="72">
        <v>250</v>
      </c>
      <c r="D48" s="72">
        <f>SUM(B48*C48)</f>
        <v>1000</v>
      </c>
      <c r="E48" s="66"/>
      <c r="F48" s="87">
        <f>SUM(D48*12)</f>
        <v>12000</v>
      </c>
      <c r="G48" s="88">
        <f>SUM(D48*12)</f>
        <v>12000</v>
      </c>
      <c r="H48" s="88">
        <f>SUM(D48*12)</f>
        <v>12000</v>
      </c>
      <c r="I48" s="89">
        <f>SUM(D48*12)</f>
        <v>12000</v>
      </c>
    </row>
    <row r="49" spans="1:9" x14ac:dyDescent="0.25">
      <c r="A49" s="85"/>
      <c r="B49" s="70"/>
      <c r="C49" s="78"/>
      <c r="D49" s="78">
        <v>0</v>
      </c>
      <c r="E49" s="73"/>
      <c r="F49" s="96"/>
      <c r="G49" s="98"/>
      <c r="H49" s="98"/>
      <c r="I49" s="99"/>
    </row>
    <row r="50" spans="1:9" x14ac:dyDescent="0.25">
      <c r="A50" s="85"/>
      <c r="B50" s="64"/>
      <c r="C50" s="92"/>
      <c r="D50" s="92"/>
      <c r="E50" s="73"/>
      <c r="F50" s="96"/>
      <c r="G50" s="98"/>
      <c r="H50" s="98"/>
      <c r="I50" s="99"/>
    </row>
    <row r="51" spans="1:9" x14ac:dyDescent="0.25">
      <c r="A51" s="85" t="s">
        <v>29</v>
      </c>
      <c r="B51" s="66"/>
      <c r="C51" s="92"/>
      <c r="D51" s="92"/>
      <c r="E51" s="100"/>
      <c r="F51" s="87">
        <f>F33+F41+F44+F45+F48</f>
        <v>94353.600000000006</v>
      </c>
      <c r="G51" s="88">
        <f>G33+G41+G44+G45+G48</f>
        <v>40908.6</v>
      </c>
      <c r="H51" s="88">
        <f>H33+H41+H44+H45+H48</f>
        <v>40908.6</v>
      </c>
      <c r="I51" s="89">
        <f>I33+I41+I44+I45+I48</f>
        <v>40908.6</v>
      </c>
    </row>
    <row r="52" spans="1:9" x14ac:dyDescent="0.25">
      <c r="A52" s="101"/>
      <c r="B52" s="102"/>
      <c r="C52" s="103"/>
      <c r="D52" s="103"/>
      <c r="E52" s="104"/>
      <c r="F52" s="105"/>
      <c r="G52" s="106"/>
      <c r="H52" s="106"/>
      <c r="I52" s="107"/>
    </row>
    <row r="53" spans="1:9" x14ac:dyDescent="0.25">
      <c r="A53" s="101"/>
      <c r="B53" s="102"/>
      <c r="C53" s="103"/>
      <c r="D53" s="103"/>
      <c r="E53" s="104"/>
      <c r="F53" s="105"/>
      <c r="G53" s="106"/>
      <c r="H53" s="106"/>
      <c r="I53" s="107"/>
    </row>
    <row r="54" spans="1:9" ht="21" x14ac:dyDescent="0.4">
      <c r="A54" s="108" t="s">
        <v>30</v>
      </c>
      <c r="B54" s="102"/>
      <c r="C54" s="103"/>
      <c r="D54" s="103"/>
      <c r="E54" s="104"/>
      <c r="F54" s="105"/>
      <c r="G54" s="106"/>
      <c r="H54" s="106"/>
      <c r="I54" s="107"/>
    </row>
    <row r="55" spans="1:9" x14ac:dyDescent="0.25">
      <c r="A55" s="109" t="s">
        <v>64</v>
      </c>
      <c r="B55" s="110"/>
      <c r="C55" s="111"/>
      <c r="D55" s="111"/>
      <c r="E55" s="112"/>
      <c r="F55" s="113">
        <f>F15</f>
        <v>0</v>
      </c>
      <c r="G55" s="114">
        <f>G15</f>
        <v>0</v>
      </c>
      <c r="H55" s="114">
        <f>H15</f>
        <v>0</v>
      </c>
      <c r="I55" s="114">
        <f>I15</f>
        <v>0</v>
      </c>
    </row>
    <row r="56" spans="1:9" x14ac:dyDescent="0.25">
      <c r="A56" s="109" t="s">
        <v>53</v>
      </c>
      <c r="B56" s="110"/>
      <c r="C56" s="115"/>
      <c r="D56" s="115"/>
      <c r="E56" s="112"/>
      <c r="F56" s="113">
        <f>F51</f>
        <v>94353.600000000006</v>
      </c>
      <c r="G56" s="114">
        <f t="shared" ref="G56:I56" si="8">G51</f>
        <v>40908.6</v>
      </c>
      <c r="H56" s="114">
        <f t="shared" si="8"/>
        <v>40908.6</v>
      </c>
      <c r="I56" s="114">
        <f t="shared" si="8"/>
        <v>40908.6</v>
      </c>
    </row>
    <row r="57" spans="1:9" x14ac:dyDescent="0.25">
      <c r="A57" s="109" t="s">
        <v>32</v>
      </c>
      <c r="B57" s="110"/>
      <c r="C57" s="115"/>
      <c r="D57" s="115"/>
      <c r="E57" s="112"/>
      <c r="F57" s="113">
        <f>F55-F56</f>
        <v>-94353.600000000006</v>
      </c>
      <c r="G57" s="114">
        <f t="shared" ref="G57:I57" si="9">G55-G56</f>
        <v>-40908.6</v>
      </c>
      <c r="H57" s="114">
        <f t="shared" si="9"/>
        <v>-40908.6</v>
      </c>
      <c r="I57" s="114">
        <f t="shared" si="9"/>
        <v>-40908.6</v>
      </c>
    </row>
    <row r="58" spans="1:9" x14ac:dyDescent="0.25">
      <c r="A58" s="109" t="s">
        <v>31</v>
      </c>
      <c r="B58" s="110"/>
      <c r="C58" s="115"/>
      <c r="D58" s="115"/>
      <c r="E58" s="112"/>
      <c r="F58" s="113">
        <f>F57</f>
        <v>-94353.600000000006</v>
      </c>
      <c r="G58" s="114">
        <f>F58+G57</f>
        <v>-135262.20000000001</v>
      </c>
      <c r="H58" s="114">
        <f>G58+H57</f>
        <v>-176170.80000000002</v>
      </c>
      <c r="I58" s="114">
        <f>H58+I57</f>
        <v>-217079.40000000002</v>
      </c>
    </row>
    <row r="59" spans="1:9" ht="21.6" thickBot="1" x14ac:dyDescent="0.45">
      <c r="A59" s="116"/>
      <c r="B59" s="117"/>
      <c r="C59" s="118"/>
      <c r="D59" s="118"/>
      <c r="E59" s="119"/>
      <c r="F59" s="120"/>
      <c r="G59" s="121"/>
      <c r="H59" s="121"/>
      <c r="I59" s="122"/>
    </row>
    <row r="60" spans="1:9" x14ac:dyDescent="0.25">
      <c r="A60" s="30"/>
      <c r="B60" s="30"/>
      <c r="C60" s="31"/>
      <c r="D60" s="31"/>
      <c r="E60" s="30"/>
      <c r="F60" s="123"/>
      <c r="G60" s="123"/>
      <c r="H60" s="123"/>
      <c r="I60" s="123"/>
    </row>
    <row r="61" spans="1:9" x14ac:dyDescent="0.25">
      <c r="A61" s="124" t="s">
        <v>87</v>
      </c>
      <c r="B61" s="30"/>
      <c r="C61" s="31"/>
      <c r="D61" s="31"/>
      <c r="E61" s="30"/>
      <c r="F61" s="123"/>
      <c r="G61" s="123"/>
      <c r="H61" s="123"/>
      <c r="I61" s="123"/>
    </row>
  </sheetData>
  <mergeCells count="2">
    <mergeCell ref="A7:I7"/>
    <mergeCell ref="A8:I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FD192-AEDF-428F-8CAD-D8EABD4D4530}">
  <dimension ref="A1:E21"/>
  <sheetViews>
    <sheetView topLeftCell="A7" workbookViewId="0">
      <selection activeCell="A8" sqref="A8"/>
    </sheetView>
  </sheetViews>
  <sheetFormatPr defaultRowHeight="13.8" x14ac:dyDescent="0.25"/>
  <cols>
    <col min="1" max="1" width="67.8984375" customWidth="1"/>
  </cols>
  <sheetData>
    <row r="1" spans="1:5" ht="21" thickBot="1" x14ac:dyDescent="0.4">
      <c r="A1" s="24" t="s">
        <v>65</v>
      </c>
    </row>
    <row r="2" spans="1:5" ht="28.2" thickBot="1" x14ac:dyDescent="0.3">
      <c r="A2" s="23" t="s">
        <v>69</v>
      </c>
    </row>
    <row r="3" spans="1:5" ht="58.35" customHeight="1" thickBot="1" x14ac:dyDescent="0.3">
      <c r="A3" s="23" t="s">
        <v>70</v>
      </c>
    </row>
    <row r="4" spans="1:5" ht="28.2" thickBot="1" x14ac:dyDescent="0.3">
      <c r="A4" s="23" t="s">
        <v>75</v>
      </c>
    </row>
    <row r="5" spans="1:5" ht="15.6" thickBot="1" x14ac:dyDescent="0.3">
      <c r="A5" s="21" t="s">
        <v>52</v>
      </c>
    </row>
    <row r="6" spans="1:5" ht="69.599999999999994" thickBot="1" x14ac:dyDescent="0.3">
      <c r="A6" s="23" t="s">
        <v>82</v>
      </c>
    </row>
    <row r="7" spans="1:5" ht="68.55" customHeight="1" thickBot="1" x14ac:dyDescent="0.3">
      <c r="A7" s="23" t="s">
        <v>83</v>
      </c>
    </row>
    <row r="8" spans="1:5" ht="15.6" thickBot="1" x14ac:dyDescent="0.3">
      <c r="A8" s="22" t="s">
        <v>11</v>
      </c>
    </row>
    <row r="9" spans="1:5" ht="97.2" thickBot="1" x14ac:dyDescent="0.3">
      <c r="A9" s="23" t="s">
        <v>73</v>
      </c>
    </row>
    <row r="10" spans="1:5" ht="97.2" thickBot="1" x14ac:dyDescent="0.3">
      <c r="A10" s="23" t="s">
        <v>74</v>
      </c>
    </row>
    <row r="11" spans="1:5" ht="15.6" thickBot="1" x14ac:dyDescent="0.3">
      <c r="A11" s="22" t="s">
        <v>72</v>
      </c>
    </row>
    <row r="12" spans="1:5" ht="42" thickBot="1" x14ac:dyDescent="0.3">
      <c r="A12" s="23" t="s">
        <v>71</v>
      </c>
    </row>
    <row r="13" spans="1:5" ht="28.2" thickBot="1" x14ac:dyDescent="0.3">
      <c r="A13" s="23" t="s">
        <v>77</v>
      </c>
    </row>
    <row r="16" spans="1:5" x14ac:dyDescent="0.25">
      <c r="B16" s="25" t="s">
        <v>78</v>
      </c>
      <c r="C16" s="25" t="s">
        <v>79</v>
      </c>
      <c r="D16" s="25" t="s">
        <v>80</v>
      </c>
      <c r="E16" s="20"/>
    </row>
    <row r="17" spans="2:5" x14ac:dyDescent="0.25">
      <c r="B17" s="20">
        <v>1</v>
      </c>
      <c r="C17" s="20">
        <v>16</v>
      </c>
      <c r="D17" s="20">
        <v>500</v>
      </c>
      <c r="E17" s="20"/>
    </row>
    <row r="18" spans="2:5" x14ac:dyDescent="0.25">
      <c r="B18" s="26">
        <v>37.840000000000003</v>
      </c>
      <c r="C18" s="26">
        <v>7.92</v>
      </c>
      <c r="D18" s="27">
        <v>8.7999999999999995E-2</v>
      </c>
      <c r="E18" s="26"/>
    </row>
    <row r="19" spans="2:5" x14ac:dyDescent="0.25">
      <c r="B19" s="26">
        <f>SUM(B17*B18)</f>
        <v>37.840000000000003</v>
      </c>
      <c r="C19" s="26">
        <f>SUM(C17*C18)</f>
        <v>126.72</v>
      </c>
      <c r="D19" s="26">
        <f>SUM(D17*D18)</f>
        <v>44</v>
      </c>
      <c r="E19" s="26">
        <f>SUM(B19:D19)</f>
        <v>208.56</v>
      </c>
    </row>
    <row r="21" spans="2:5" x14ac:dyDescent="0.25">
      <c r="B21"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037E9-CD75-4AC9-A0B5-0F136827E45C}">
  <dimension ref="B6:K20"/>
  <sheetViews>
    <sheetView showGridLines="0" topLeftCell="B1" workbookViewId="0">
      <selection activeCell="C9" sqref="C9"/>
    </sheetView>
  </sheetViews>
  <sheetFormatPr defaultColWidth="19.59765625" defaultRowHeight="13.8" x14ac:dyDescent="0.25"/>
  <cols>
    <col min="2" max="2" width="31.3984375" customWidth="1"/>
    <col min="3" max="3" width="14.8984375" customWidth="1"/>
    <col min="6" max="6" width="15.59765625" style="1" customWidth="1"/>
    <col min="7" max="7" width="15" style="1" customWidth="1"/>
    <col min="8" max="8" width="7.09765625" customWidth="1"/>
    <col min="9" max="9" width="7.59765625" customWidth="1"/>
    <col min="10" max="10" width="8.3984375" customWidth="1"/>
  </cols>
  <sheetData>
    <row r="6" spans="2:11" ht="14.4" x14ac:dyDescent="0.3">
      <c r="B6" s="2" t="s">
        <v>33</v>
      </c>
      <c r="C6" s="3"/>
      <c r="E6" t="s">
        <v>12</v>
      </c>
      <c r="I6" t="s">
        <v>48</v>
      </c>
    </row>
    <row r="7" spans="2:11" x14ac:dyDescent="0.25">
      <c r="B7" s="4" t="s">
        <v>34</v>
      </c>
      <c r="C7" s="17">
        <v>1</v>
      </c>
      <c r="E7" t="s">
        <v>13</v>
      </c>
    </row>
    <row r="8" spans="2:11" x14ac:dyDescent="0.25">
      <c r="B8" s="4" t="s">
        <v>35</v>
      </c>
      <c r="C8" s="8">
        <v>63000</v>
      </c>
    </row>
    <row r="9" spans="2:11" x14ac:dyDescent="0.25">
      <c r="B9" s="4" t="s">
        <v>36</v>
      </c>
      <c r="C9" s="8">
        <v>28000</v>
      </c>
      <c r="F9" s="1" t="s">
        <v>14</v>
      </c>
      <c r="G9" s="1" t="s">
        <v>15</v>
      </c>
      <c r="J9" t="s">
        <v>49</v>
      </c>
      <c r="K9" s="9">
        <f>C20</f>
        <v>176000</v>
      </c>
    </row>
    <row r="10" spans="2:11" x14ac:dyDescent="0.25">
      <c r="B10" s="4" t="s">
        <v>37</v>
      </c>
      <c r="C10" s="8">
        <v>0</v>
      </c>
      <c r="E10" t="s">
        <v>16</v>
      </c>
      <c r="F10" s="1">
        <v>174</v>
      </c>
      <c r="G10" s="1">
        <v>2088</v>
      </c>
      <c r="J10" t="s">
        <v>50</v>
      </c>
      <c r="K10" s="9">
        <f>G17</f>
        <v>1560</v>
      </c>
    </row>
    <row r="11" spans="2:11" x14ac:dyDescent="0.25">
      <c r="B11" s="4" t="s">
        <v>38</v>
      </c>
      <c r="C11" s="8">
        <v>3000</v>
      </c>
      <c r="E11" t="s">
        <v>47</v>
      </c>
      <c r="F11" s="1">
        <v>-8</v>
      </c>
      <c r="G11" s="1">
        <v>-96</v>
      </c>
      <c r="K11" s="9"/>
    </row>
    <row r="12" spans="2:11" x14ac:dyDescent="0.25">
      <c r="B12" s="4" t="s">
        <v>39</v>
      </c>
      <c r="C12" s="8">
        <v>0</v>
      </c>
      <c r="E12" t="s">
        <v>17</v>
      </c>
      <c r="F12" s="1">
        <v>-8</v>
      </c>
      <c r="G12" s="1">
        <v>-96</v>
      </c>
      <c r="J12" t="s">
        <v>51</v>
      </c>
      <c r="K12" s="10">
        <f>K9/K10</f>
        <v>112.82051282051282</v>
      </c>
    </row>
    <row r="13" spans="2:11" x14ac:dyDescent="0.25">
      <c r="B13" s="4" t="s">
        <v>40</v>
      </c>
      <c r="C13" s="8">
        <v>0</v>
      </c>
      <c r="E13" t="s">
        <v>18</v>
      </c>
      <c r="F13" s="1">
        <v>-10</v>
      </c>
      <c r="G13" s="1">
        <v>-120</v>
      </c>
    </row>
    <row r="14" spans="2:11" x14ac:dyDescent="0.25">
      <c r="B14" s="4" t="s">
        <v>41</v>
      </c>
      <c r="C14" s="8"/>
      <c r="E14" t="s">
        <v>19</v>
      </c>
      <c r="F14" s="1">
        <v>-10</v>
      </c>
      <c r="G14" s="1">
        <v>-120</v>
      </c>
    </row>
    <row r="15" spans="2:11" x14ac:dyDescent="0.25">
      <c r="B15" s="4" t="s">
        <v>42</v>
      </c>
      <c r="C15" s="8"/>
      <c r="E15" t="s">
        <v>20</v>
      </c>
      <c r="F15" s="1">
        <v>-4</v>
      </c>
      <c r="G15" s="1">
        <v>-48</v>
      </c>
    </row>
    <row r="16" spans="2:11" x14ac:dyDescent="0.25">
      <c r="B16" s="4" t="s">
        <v>43</v>
      </c>
      <c r="C16" s="8"/>
      <c r="E16" s="6" t="s">
        <v>21</v>
      </c>
      <c r="F16" s="7">
        <v>-4</v>
      </c>
      <c r="G16" s="7">
        <v>-48</v>
      </c>
    </row>
    <row r="17" spans="2:7" x14ac:dyDescent="0.25">
      <c r="B17" s="4" t="s">
        <v>44</v>
      </c>
      <c r="C17" s="8"/>
      <c r="E17" t="s">
        <v>22</v>
      </c>
      <c r="F17" s="1">
        <v>130</v>
      </c>
      <c r="G17" s="1">
        <v>1560</v>
      </c>
    </row>
    <row r="18" spans="2:7" x14ac:dyDescent="0.25">
      <c r="B18" s="4" t="s">
        <v>45</v>
      </c>
      <c r="C18" s="8">
        <v>82000</v>
      </c>
    </row>
    <row r="19" spans="2:7" x14ac:dyDescent="0.25">
      <c r="B19" s="4"/>
      <c r="C19" s="8"/>
      <c r="E19" t="s">
        <v>23</v>
      </c>
    </row>
    <row r="20" spans="2:7" x14ac:dyDescent="0.25">
      <c r="B20" s="5" t="s">
        <v>46</v>
      </c>
      <c r="C20" s="8">
        <f>SUM(C8:C19)</f>
        <v>176000</v>
      </c>
      <c r="E20" t="s">
        <v>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Tool</vt:lpstr>
      <vt:lpstr>Instructions</vt:lpstr>
      <vt:lpstr>Hourly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Julum, Brad (WaTech)</dc:creator>
  <cp:lastModifiedBy>Sheehan, Vickie (WaTech)</cp:lastModifiedBy>
  <cp:lastPrinted>2024-06-05T00:40:07Z</cp:lastPrinted>
  <dcterms:created xsi:type="dcterms:W3CDTF">2023-09-18T15:40:17Z</dcterms:created>
  <dcterms:modified xsi:type="dcterms:W3CDTF">2024-06-05T00:41:00Z</dcterms:modified>
</cp:coreProperties>
</file>