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stateofwa-my.sharepoint.com/personal/vickie_sheehan_watech_wa_gov/Documents/Documents/Drafts/"/>
    </mc:Choice>
  </mc:AlternateContent>
  <xr:revisionPtr revIDLastSave="0" documentId="8_{B83A96DC-D6D2-4FD5-9AB7-9F767AD4758E}" xr6:coauthVersionLast="47" xr6:coauthVersionMax="47" xr10:uidLastSave="{00000000-0000-0000-0000-000000000000}"/>
  <bookViews>
    <workbookView xWindow="-108" yWindow="-108" windowWidth="23256" windowHeight="12456" xr2:uid="{A73ECB92-1EEB-402E-A497-09990A136431}"/>
  </bookViews>
  <sheets>
    <sheet name="Tool" sheetId="2" r:id="rId1"/>
    <sheet name="Instructions" sheetId="5" r:id="rId2"/>
    <sheet name="Hourly Rate"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8" i="2" l="1"/>
  <c r="D29" i="2"/>
  <c r="D36" i="2"/>
  <c r="D13" i="2"/>
  <c r="E19" i="5"/>
  <c r="D19" i="5"/>
  <c r="C19" i="5"/>
  <c r="B19" i="5"/>
  <c r="D45" i="2"/>
  <c r="H45" i="2" s="1"/>
  <c r="G31" i="2"/>
  <c r="I31" i="2" s="1"/>
  <c r="D30" i="2"/>
  <c r="D48" i="2"/>
  <c r="H48" i="2" s="1"/>
  <c r="G45" i="2" l="1"/>
  <c r="I45" i="2"/>
  <c r="F45" i="2"/>
  <c r="F48" i="2"/>
  <c r="I48" i="2"/>
  <c r="G48" i="2"/>
  <c r="D31" i="2" l="1"/>
  <c r="F31" i="2" s="1"/>
  <c r="H31" i="2" s="1"/>
  <c r="F30" i="2"/>
  <c r="H29" i="2"/>
  <c r="F28" i="2"/>
  <c r="C20" i="4"/>
  <c r="I30" i="2" l="1"/>
  <c r="I28" i="2"/>
  <c r="H28" i="2"/>
  <c r="G28" i="2"/>
  <c r="H30" i="2"/>
  <c r="G30" i="2"/>
  <c r="G29" i="2"/>
  <c r="F29" i="2"/>
  <c r="I29" i="2"/>
  <c r="D39" i="2"/>
  <c r="D38" i="2"/>
  <c r="D44" i="2"/>
  <c r="D37" i="2"/>
  <c r="F36" i="2"/>
  <c r="D23" i="2"/>
  <c r="H23" i="2" s="1"/>
  <c r="D24" i="2"/>
  <c r="D25" i="2"/>
  <c r="H25" i="2" s="1"/>
  <c r="D26" i="2"/>
  <c r="F26" i="2" s="1"/>
  <c r="D27" i="2"/>
  <c r="H27" i="2" s="1"/>
  <c r="D22" i="2"/>
  <c r="I37" i="2" l="1"/>
  <c r="G40" i="2"/>
  <c r="H40" i="2"/>
  <c r="I40" i="2"/>
  <c r="H24" i="2"/>
  <c r="I22" i="2"/>
  <c r="D32" i="2"/>
  <c r="F32" i="2" s="1"/>
  <c r="I44" i="2"/>
  <c r="H44" i="2"/>
  <c r="G44" i="2"/>
  <c r="F44" i="2"/>
  <c r="D40" i="2"/>
  <c r="F22" i="2"/>
  <c r="G22" i="2"/>
  <c r="G27" i="2"/>
  <c r="I26" i="2"/>
  <c r="H26" i="2"/>
  <c r="F37" i="2"/>
  <c r="G25" i="2"/>
  <c r="G37" i="2"/>
  <c r="I24" i="2"/>
  <c r="G23" i="2"/>
  <c r="F27" i="2"/>
  <c r="F25" i="2"/>
  <c r="F23" i="2"/>
  <c r="H22" i="2"/>
  <c r="G26" i="2"/>
  <c r="G24" i="2"/>
  <c r="H37" i="2"/>
  <c r="F24" i="2"/>
  <c r="I27" i="2"/>
  <c r="I25" i="2"/>
  <c r="I23" i="2"/>
  <c r="G32" i="2" l="1"/>
  <c r="I32" i="2"/>
  <c r="H32" i="2"/>
  <c r="K10" i="4" l="1"/>
  <c r="K9" i="4"/>
  <c r="K12" i="4" s="1"/>
  <c r="D14" i="2" s="1"/>
  <c r="G41" i="2" l="1"/>
  <c r="G33" i="2" l="1"/>
  <c r="G51" i="2" s="1"/>
  <c r="F33" i="2"/>
  <c r="F40" i="2"/>
  <c r="F41" i="2" s="1"/>
  <c r="I33" i="2"/>
  <c r="H33" i="2"/>
  <c r="F51" i="2" l="1"/>
  <c r="F56" i="2" s="1"/>
  <c r="G56" i="2"/>
  <c r="D15" i="2" l="1"/>
  <c r="I41" i="2" l="1"/>
  <c r="I51" i="2" s="1"/>
  <c r="H41" i="2"/>
  <c r="H51" i="2" s="1"/>
  <c r="I15" i="2"/>
  <c r="I55" i="2" s="1"/>
  <c r="H15" i="2"/>
  <c r="H55" i="2" s="1"/>
  <c r="G15" i="2"/>
  <c r="G55" i="2" s="1"/>
  <c r="G57" i="2" s="1"/>
  <c r="F15" i="2"/>
  <c r="F55" i="2" s="1"/>
  <c r="F57" i="2" s="1"/>
  <c r="F58" i="2" s="1"/>
  <c r="H56" i="2" l="1"/>
  <c r="H57" i="2" s="1"/>
  <c r="I56" i="2"/>
  <c r="I57" i="2" s="1"/>
  <c r="G58" i="2"/>
  <c r="H58" i="2" l="1"/>
  <c r="I58" i="2" s="1"/>
</calcChain>
</file>

<file path=xl/sharedStrings.xml><?xml version="1.0" encoding="utf-8"?>
<sst xmlns="http://schemas.openxmlformats.org/spreadsheetml/2006/main" count="94" uniqueCount="90">
  <si>
    <t>Manual hrs per month</t>
  </si>
  <si>
    <t>Monthly cost</t>
  </si>
  <si>
    <t>Product</t>
  </si>
  <si>
    <t>Quantity</t>
  </si>
  <si>
    <t>Price</t>
  </si>
  <si>
    <t>UiPath Licenses</t>
  </si>
  <si>
    <t>Roboyo</t>
  </si>
  <si>
    <t>Solution Delivery</t>
  </si>
  <si>
    <t>Maintenance 12 months</t>
  </si>
  <si>
    <t>WaTech Admin Fee 5%</t>
  </si>
  <si>
    <t>'Support Center' Staff hourly rate</t>
  </si>
  <si>
    <t>WA Cloud</t>
  </si>
  <si>
    <t>Economic Services Administration</t>
  </si>
  <si>
    <t>Standard Productive Hours for Fiscal Note Estimate</t>
  </si>
  <si>
    <t>Monthly</t>
  </si>
  <si>
    <t>Annually</t>
  </si>
  <si>
    <t>Average working hours</t>
  </si>
  <si>
    <t>Average sick leave taken</t>
  </si>
  <si>
    <t>Average vacation leave taken</t>
  </si>
  <si>
    <t>Average breaks</t>
  </si>
  <si>
    <t>Average staff meeting</t>
  </si>
  <si>
    <t>Average administrative tasks</t>
  </si>
  <si>
    <t>Productive hours</t>
  </si>
  <si>
    <t>NOTE:</t>
  </si>
  <si>
    <t>(1)  Based on 10 State Holidays plus two floating holidays.</t>
  </si>
  <si>
    <t>Year 1</t>
  </si>
  <si>
    <t>Year 2</t>
  </si>
  <si>
    <t>Year 3</t>
  </si>
  <si>
    <t>Year 4</t>
  </si>
  <si>
    <t>Total Future State Cost</t>
  </si>
  <si>
    <t>Financial Sumary</t>
  </si>
  <si>
    <t xml:space="preserve">   Cumulative Impact</t>
  </si>
  <si>
    <t xml:space="preserve">    Yearly Impact</t>
  </si>
  <si>
    <t>Staffing and Consultant Estimates</t>
  </si>
  <si>
    <t>FTE Staff Years</t>
  </si>
  <si>
    <t>A-Salaries and Wages</t>
  </si>
  <si>
    <t>B-Employee Benefits</t>
  </si>
  <si>
    <t>C-Professional Service Contracts</t>
  </si>
  <si>
    <t>E-Goods and Other Services</t>
  </si>
  <si>
    <t>G-Travel</t>
  </si>
  <si>
    <t>J-Capital Outlays</t>
  </si>
  <si>
    <t>M-Inter Agency/Fund Transfers</t>
  </si>
  <si>
    <t>N-Grants, Benefits &amp; Client Services</t>
  </si>
  <si>
    <t>P-Debt Service</t>
  </si>
  <si>
    <t>S-Interagency Reimbursements</t>
  </si>
  <si>
    <t>T-Intra-Agency Reimbursements</t>
  </si>
  <si>
    <t>Total $</t>
  </si>
  <si>
    <t>Average Holidays (1)</t>
  </si>
  <si>
    <t>Hourly cost: Per Productive Hour</t>
  </si>
  <si>
    <t>Salary</t>
  </si>
  <si>
    <t>Hours</t>
  </si>
  <si>
    <t>Rate</t>
  </si>
  <si>
    <t>Future State - Use of Automation</t>
  </si>
  <si>
    <t xml:space="preserve">  Future State - Use of Automation</t>
  </si>
  <si>
    <t xml:space="preserve">Extended </t>
  </si>
  <si>
    <t>Total Curent State Yearly Cost</t>
  </si>
  <si>
    <t xml:space="preserve">UiPath-Attended-Named User (12 Month Term) </t>
  </si>
  <si>
    <t>UiPath-Flex-Automation Developer-Named User (12 month term)</t>
  </si>
  <si>
    <t>WA Cloud Cost per Server per Month</t>
  </si>
  <si>
    <t>3 UiPath tenants + Number Robots x $250 per Month</t>
  </si>
  <si>
    <t>UiPath Licenses Total</t>
  </si>
  <si>
    <t>Action Center-Named User (12 Month Term) Min. buy Qty 5
5</t>
  </si>
  <si>
    <t>AI Units-Qty 60,000 Bundle-Min. buy 1 Bundle</t>
  </si>
  <si>
    <t>Roboyo Total</t>
  </si>
  <si>
    <t xml:space="preserve">  Current State - Manual Procesing</t>
  </si>
  <si>
    <t>Curent State - Manual Process</t>
  </si>
  <si>
    <t>Automation Cost Analysis Tool</t>
  </si>
  <si>
    <t>This tool is intended to help agencies determine if a proposed automation project would be a sound fiscal investment for the agency.  The tool is intended to calculate estimated costs and cost savings.  This tool is not intended to be used for agency budgeting purposes.  The tool could be modified by an agency’s Finance staff to determine actual costs and cost savings, however this would an agency responsibility.</t>
  </si>
  <si>
    <t xml:space="preserve">If you have any questions regarding this tool, or need assistance using it, please contact automation@watech.wa.gov and someone from our Automation team will get back to you.  </t>
  </si>
  <si>
    <t>Agency determines how much time is spent today doing the process manually on monthly basis.</t>
  </si>
  <si>
    <t>Hourly rate tab-The number on this tab represent a fully qualified WaTech support center staff person.  Depending on the agency's automation project these will vary based on staff performing the manual process today.  The hourly rate could be lower or higher and agencies will take to make this determination.</t>
  </si>
  <si>
    <t xml:space="preserve">WaTech Service Fees:  WaTech has a monthly service fee of $250 per Production robot and $250 the number of UiPath tenant, most agencies will have 3 UiPath tenants, Dev, Test, and Production. </t>
  </si>
  <si>
    <r>
      <t>WaTech Service Fees</t>
    </r>
    <r>
      <rPr>
        <sz val="12"/>
        <color theme="1"/>
        <rFont val="Tahoma"/>
        <family val="2"/>
      </rPr>
      <t xml:space="preserve"> </t>
    </r>
  </si>
  <si>
    <t>Each agency will need to sign up WA Cloud for at least 1 VM server for hosting the Unattended robot.  The number of VM servers required will depend on the number of VM servers defined in the Roboyo SOW and the type and quantiy of UiPath licenses.  The monthly cost of the VM server will vary based on the 'horse power' of the those servers.  Agencies will need to determine this and coordinate with the WA Cloud when they sign up for those servers, Roboyo can help spec out those servers as part of agency's SOW.</t>
  </si>
  <si>
    <t>Virtual workstations for Roboyo Developers:  Roboyo Developers will likely need at least 1 Dev workstation.  Having the VM workstations on the same vLAN and subnet as the VM server is ideal.  The monthly cost of the VM workstations will vary based on the 'horse power' of the those workstations.  Agencies will need to determine this and coordinate with the WA Cloud when they sign up for those workstations, , Roboyo can help spec out those workstations as part of agency's SOW.</t>
  </si>
  <si>
    <t>Monthly and Yearly costs are simple calculations based on hours per month and hours per year, and hourly rate.</t>
  </si>
  <si>
    <t>WA Cloud Cost per Workstation per Month</t>
  </si>
  <si>
    <t>Example:  Agency A has 1 Production robot and 3 UiPath tenants [Dev, Test, Prod.], the monthly service fees would be $1,000.</t>
  </si>
  <si>
    <t>CPU</t>
  </si>
  <si>
    <t>RAM</t>
  </si>
  <si>
    <t>Disk</t>
  </si>
  <si>
    <t>Win 11 Enterprise</t>
  </si>
  <si>
    <t>UiPath Licenses:  Based on Roboyo SOW, the SOW will identify the types of UiPath licenses required for the agency's automation project and quantities, fill in the quantity of each of the UiPath licenses required the agency's automation project, and the tool will do the calculations.  WaTech charges a 5% admin fee on all UiPath invoices.</t>
  </si>
  <si>
    <t>Roboyo SOW and Maintenance:  Roboyo will develop a SOW for each agency's automation project-Solution Delivery, and the agency and Roboyo will select which Roboyo Maintenance program the agency wants…High is $10,000, Medium is $6,100.  These number may vary slightly depending upon the agreed SOW.  WaTech charges a 5% admin fee on all Roboyo invoices.</t>
  </si>
  <si>
    <t xml:space="preserve"> </t>
  </si>
  <si>
    <r>
      <t>WaTech Service Fees</t>
    </r>
    <r>
      <rPr>
        <sz val="11"/>
        <color theme="1"/>
        <rFont val="Arial"/>
        <family val="2"/>
      </rPr>
      <t xml:space="preserve"> </t>
    </r>
  </si>
  <si>
    <t>UiPath-Flex-Unattended Robot-Production (12 month term)</t>
  </si>
  <si>
    <t>Updated: v5 June 4 2024</t>
  </si>
  <si>
    <t>Month Term)</t>
  </si>
  <si>
    <t>UiPath-Flex - Unattended Robot - Test (12 month term)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</si>
</sst>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164" formatCode="&quot;$&quot;#,##0"/>
    <numFmt numFmtId="165" formatCode="&quot;$&quot;#,##0.00"/>
    <numFmt numFmtId="166" formatCode="&quot;$&quot;#,##0.000"/>
  </numFmts>
  <fonts count="14" x14ac:knownFonts="1">
    <font>
      <sz val="11"/>
      <color theme="1"/>
      <name val="Tahoma"/>
      <family val="2"/>
    </font>
    <font>
      <b/>
      <sz val="16"/>
      <color theme="1"/>
      <name val="Tahoma"/>
      <family val="2"/>
    </font>
    <font>
      <i/>
      <sz val="11"/>
      <color theme="1"/>
      <name val="Calibri"/>
      <family val="2"/>
      <scheme val="minor"/>
    </font>
    <font>
      <b/>
      <sz val="12"/>
      <color theme="1"/>
      <name val="Tahoma"/>
      <family val="2"/>
    </font>
    <font>
      <b/>
      <u/>
      <sz val="12"/>
      <color theme="1"/>
      <name val="Tahoma"/>
      <family val="2"/>
    </font>
    <font>
      <sz val="12"/>
      <color theme="1"/>
      <name val="Tahoma"/>
      <family val="2"/>
    </font>
    <font>
      <u/>
      <sz val="11"/>
      <color theme="1"/>
      <name val="Tahoma"/>
      <family val="2"/>
    </font>
    <font>
      <b/>
      <u/>
      <sz val="14"/>
      <color theme="1"/>
      <name val="Arial"/>
      <family val="2"/>
    </font>
    <font>
      <sz val="11"/>
      <color theme="1"/>
      <name val="Arial"/>
      <family val="2"/>
    </font>
    <font>
      <b/>
      <sz val="16"/>
      <color theme="1"/>
      <name val="Arial"/>
      <family val="2"/>
    </font>
    <font>
      <b/>
      <sz val="11"/>
      <color theme="1"/>
      <name val="Arial"/>
      <family val="2"/>
    </font>
    <font>
      <b/>
      <u/>
      <sz val="11"/>
      <color theme="1"/>
      <name val="Arial"/>
      <family val="2"/>
    </font>
    <font>
      <b/>
      <sz val="9"/>
      <color theme="5" tint="-0.249977111117893"/>
      <name val="Arial"/>
      <family val="2"/>
    </font>
    <font>
      <sz val="10"/>
      <color theme="1"/>
      <name val="Arial"/>
      <family val="2"/>
    </font>
  </fonts>
  <fills count="6">
    <fill>
      <patternFill patternType="none"/>
    </fill>
    <fill>
      <patternFill patternType="gray125"/>
    </fill>
    <fill>
      <patternFill patternType="solid">
        <fgColor theme="7" tint="0.79998168889431442"/>
        <bgColor indexed="64"/>
      </patternFill>
    </fill>
    <fill>
      <patternFill patternType="solid">
        <fgColor theme="9" tint="0.59999389629810485"/>
        <bgColor indexed="64"/>
      </patternFill>
    </fill>
    <fill>
      <patternFill patternType="solid">
        <fgColor rgb="FFFFF2CC"/>
        <bgColor indexed="64"/>
      </patternFill>
    </fill>
    <fill>
      <patternFill patternType="solid">
        <fgColor theme="8" tint="0.79998168889431442"/>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ck">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medium">
        <color auto="1"/>
      </right>
      <top style="medium">
        <color auto="1"/>
      </top>
      <bottom style="medium">
        <color auto="1"/>
      </bottom>
      <diagonal/>
    </border>
    <border>
      <left/>
      <right style="medium">
        <color auto="1"/>
      </right>
      <top style="thin">
        <color auto="1"/>
      </top>
      <bottom style="thin">
        <color auto="1"/>
      </bottom>
      <diagonal/>
    </border>
  </borders>
  <cellStyleXfs count="1">
    <xf numFmtId="0" fontId="0" fillId="0" borderId="0"/>
  </cellStyleXfs>
  <cellXfs count="127">
    <xf numFmtId="0" fontId="0" fillId="0" borderId="0" xfId="0"/>
    <xf numFmtId="0" fontId="0" fillId="0" borderId="0" xfId="0" applyAlignment="1">
      <alignment horizontal="center"/>
    </xf>
    <xf numFmtId="0" fontId="2" fillId="0" borderId="2" xfId="0" applyFont="1" applyBorder="1"/>
    <xf numFmtId="0" fontId="0" fillId="0" borderId="5" xfId="0" applyBorder="1"/>
    <xf numFmtId="0" fontId="0" fillId="0" borderId="2" xfId="0" applyBorder="1"/>
    <xf numFmtId="0" fontId="0" fillId="0" borderId="2" xfId="0" applyBorder="1" applyAlignment="1">
      <alignment horizontal="right"/>
    </xf>
    <xf numFmtId="0" fontId="0" fillId="0" borderId="4" xfId="0" applyBorder="1"/>
    <xf numFmtId="0" fontId="0" fillId="0" borderId="4" xfId="0" applyBorder="1" applyAlignment="1">
      <alignment horizontal="center"/>
    </xf>
    <xf numFmtId="164" fontId="0" fillId="0" borderId="5" xfId="0" applyNumberFormat="1" applyBorder="1"/>
    <xf numFmtId="164" fontId="0" fillId="0" borderId="0" xfId="0" applyNumberFormat="1"/>
    <xf numFmtId="165" fontId="0" fillId="0" borderId="0" xfId="0" applyNumberFormat="1"/>
    <xf numFmtId="0" fontId="0" fillId="2" borderId="0" xfId="0" applyFill="1"/>
    <xf numFmtId="0" fontId="0" fillId="2" borderId="10" xfId="0" applyFill="1" applyBorder="1"/>
    <xf numFmtId="8" fontId="0" fillId="2" borderId="0" xfId="0" applyNumberFormat="1" applyFill="1"/>
    <xf numFmtId="0" fontId="0" fillId="2" borderId="0" xfId="0" applyFill="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3" fontId="0" fillId="0" borderId="5" xfId="0" applyNumberFormat="1" applyBorder="1"/>
    <xf numFmtId="0" fontId="0" fillId="0" borderId="0" xfId="0" applyAlignment="1">
      <alignment horizontal="right"/>
    </xf>
    <xf numFmtId="0" fontId="0" fillId="2" borderId="0" xfId="0" applyFill="1" applyAlignment="1">
      <alignment horizontal="right"/>
    </xf>
    <xf numFmtId="0" fontId="0" fillId="0" borderId="1" xfId="0" applyBorder="1"/>
    <xf numFmtId="0" fontId="3" fillId="2" borderId="10" xfId="0" applyFont="1" applyFill="1" applyBorder="1"/>
    <xf numFmtId="0" fontId="4" fillId="2" borderId="10" xfId="0" applyFont="1" applyFill="1" applyBorder="1"/>
    <xf numFmtId="0" fontId="0" fillId="0" borderId="19" xfId="0" applyBorder="1" applyAlignment="1">
      <alignment wrapText="1"/>
    </xf>
    <xf numFmtId="0" fontId="1" fillId="5" borderId="7" xfId="0" applyFont="1" applyFill="1" applyBorder="1"/>
    <xf numFmtId="0" fontId="6" fillId="0" borderId="1" xfId="0" applyFont="1" applyBorder="1" applyAlignment="1">
      <alignment horizontal="right"/>
    </xf>
    <xf numFmtId="165" fontId="0" fillId="0" borderId="1" xfId="0" applyNumberFormat="1" applyBorder="1"/>
    <xf numFmtId="166" fontId="0" fillId="0" borderId="1" xfId="0" applyNumberFormat="1" applyBorder="1"/>
    <xf numFmtId="0" fontId="7" fillId="0" borderId="0" xfId="0" applyFont="1"/>
    <xf numFmtId="0" fontId="9" fillId="0" borderId="0" xfId="0" applyFont="1"/>
    <xf numFmtId="0" fontId="8" fillId="0" borderId="0" xfId="0" applyFont="1"/>
    <xf numFmtId="0" fontId="8" fillId="0" borderId="0" xfId="0" applyFont="1" applyAlignment="1">
      <alignment horizontal="right"/>
    </xf>
    <xf numFmtId="0" fontId="9" fillId="5" borderId="7" xfId="0" applyFont="1" applyFill="1" applyBorder="1"/>
    <xf numFmtId="0" fontId="8" fillId="5" borderId="8" xfId="0" applyFont="1" applyFill="1" applyBorder="1"/>
    <xf numFmtId="0" fontId="8" fillId="5" borderId="8" xfId="0" applyFont="1" applyFill="1" applyBorder="1" applyAlignment="1">
      <alignment horizontal="right"/>
    </xf>
    <xf numFmtId="0" fontId="10" fillId="5" borderId="7" xfId="0" applyFont="1" applyFill="1" applyBorder="1" applyAlignment="1">
      <alignment horizontal="center"/>
    </xf>
    <xf numFmtId="0" fontId="10" fillId="5" borderId="8" xfId="0" applyFont="1" applyFill="1" applyBorder="1" applyAlignment="1">
      <alignment horizontal="center"/>
    </xf>
    <xf numFmtId="0" fontId="10" fillId="5" borderId="9" xfId="0" applyFont="1" applyFill="1" applyBorder="1" applyAlignment="1">
      <alignment horizontal="center"/>
    </xf>
    <xf numFmtId="0" fontId="11" fillId="5" borderId="10" xfId="0" applyFont="1" applyFill="1" applyBorder="1"/>
    <xf numFmtId="0" fontId="8" fillId="5" borderId="0" xfId="0" applyFont="1" applyFill="1"/>
    <xf numFmtId="0" fontId="8" fillId="5" borderId="0" xfId="0" applyFont="1" applyFill="1" applyAlignment="1">
      <alignment horizontal="right"/>
    </xf>
    <xf numFmtId="0" fontId="8" fillId="5" borderId="10" xfId="0" applyFont="1" applyFill="1" applyBorder="1" applyAlignment="1">
      <alignment horizontal="center"/>
    </xf>
    <xf numFmtId="0" fontId="8" fillId="5" borderId="0" xfId="0" applyFont="1" applyFill="1" applyAlignment="1">
      <alignment horizontal="center"/>
    </xf>
    <xf numFmtId="0" fontId="8" fillId="5" borderId="11" xfId="0" applyFont="1" applyFill="1" applyBorder="1" applyAlignment="1">
      <alignment horizontal="center"/>
    </xf>
    <xf numFmtId="0" fontId="8" fillId="5" borderId="12" xfId="0" applyFont="1" applyFill="1" applyBorder="1"/>
    <xf numFmtId="0" fontId="8" fillId="5" borderId="6" xfId="0" applyFont="1" applyFill="1" applyBorder="1"/>
    <xf numFmtId="0" fontId="8" fillId="5" borderId="3" xfId="0" applyFont="1" applyFill="1" applyBorder="1" applyAlignment="1">
      <alignment horizontal="right"/>
    </xf>
    <xf numFmtId="0" fontId="8" fillId="5" borderId="1" xfId="0" applyFont="1" applyFill="1" applyBorder="1" applyAlignment="1">
      <alignment horizontal="right"/>
    </xf>
    <xf numFmtId="0" fontId="8" fillId="5" borderId="12" xfId="0" quotePrefix="1" applyFont="1" applyFill="1" applyBorder="1"/>
    <xf numFmtId="8" fontId="8" fillId="5" borderId="1" xfId="0" applyNumberFormat="1" applyFont="1" applyFill="1" applyBorder="1" applyAlignment="1">
      <alignment horizontal="right"/>
    </xf>
    <xf numFmtId="6" fontId="8" fillId="5" borderId="1" xfId="0" applyNumberFormat="1" applyFont="1" applyFill="1" applyBorder="1" applyAlignment="1">
      <alignment horizontal="right"/>
    </xf>
    <xf numFmtId="0" fontId="10" fillId="5" borderId="12" xfId="0" applyFont="1" applyFill="1" applyBorder="1"/>
    <xf numFmtId="0" fontId="10" fillId="5" borderId="6" xfId="0" applyFont="1" applyFill="1" applyBorder="1"/>
    <xf numFmtId="0" fontId="10" fillId="5" borderId="3" xfId="0" applyFont="1" applyFill="1" applyBorder="1" applyAlignment="1">
      <alignment horizontal="right"/>
    </xf>
    <xf numFmtId="6" fontId="10" fillId="5" borderId="1" xfId="0" applyNumberFormat="1" applyFont="1" applyFill="1" applyBorder="1" applyAlignment="1">
      <alignment horizontal="right"/>
    </xf>
    <xf numFmtId="6" fontId="10" fillId="5" borderId="0" xfId="0" applyNumberFormat="1" applyFont="1" applyFill="1"/>
    <xf numFmtId="6" fontId="10" fillId="5" borderId="10" xfId="0" applyNumberFormat="1" applyFont="1" applyFill="1" applyBorder="1" applyAlignment="1">
      <alignment horizontal="center"/>
    </xf>
    <xf numFmtId="6" fontId="10" fillId="5" borderId="0" xfId="0" applyNumberFormat="1" applyFont="1" applyFill="1" applyAlignment="1">
      <alignment horizontal="center"/>
    </xf>
    <xf numFmtId="6" fontId="10" fillId="5" borderId="11" xfId="0" applyNumberFormat="1" applyFont="1" applyFill="1" applyBorder="1" applyAlignment="1">
      <alignment horizontal="center"/>
    </xf>
    <xf numFmtId="0" fontId="9" fillId="2" borderId="10" xfId="0" applyFont="1" applyFill="1" applyBorder="1"/>
    <xf numFmtId="8" fontId="8" fillId="4" borderId="0" xfId="0" applyNumberFormat="1" applyFont="1" applyFill="1"/>
    <xf numFmtId="0" fontId="8" fillId="2" borderId="0" xfId="0" applyFont="1" applyFill="1" applyAlignment="1">
      <alignment horizontal="right"/>
    </xf>
    <xf numFmtId="0" fontId="8" fillId="2" borderId="0" xfId="0" applyFont="1" applyFill="1"/>
    <xf numFmtId="0" fontId="8" fillId="2" borderId="10" xfId="0" applyFont="1" applyFill="1" applyBorder="1" applyAlignment="1">
      <alignment horizontal="center"/>
    </xf>
    <xf numFmtId="0" fontId="8" fillId="2" borderId="0" xfId="0" applyFont="1" applyFill="1" applyAlignment="1">
      <alignment horizontal="center"/>
    </xf>
    <xf numFmtId="0" fontId="8" fillId="2" borderId="11" xfId="0" applyFont="1" applyFill="1" applyBorder="1" applyAlignment="1">
      <alignment horizontal="center"/>
    </xf>
    <xf numFmtId="8" fontId="8" fillId="2" borderId="0" xfId="0" applyNumberFormat="1" applyFont="1" applyFill="1"/>
    <xf numFmtId="0" fontId="11" fillId="2" borderId="10" xfId="0" applyFont="1" applyFill="1" applyBorder="1"/>
    <xf numFmtId="0" fontId="12" fillId="2" borderId="0" xfId="0" applyFont="1" applyFill="1"/>
    <xf numFmtId="0" fontId="8" fillId="2" borderId="13" xfId="0" applyFont="1" applyFill="1" applyBorder="1"/>
    <xf numFmtId="0" fontId="8" fillId="2" borderId="1" xfId="0" applyFont="1" applyFill="1" applyBorder="1" applyAlignment="1">
      <alignment horizontal="center"/>
    </xf>
    <xf numFmtId="0" fontId="8" fillId="2" borderId="1" xfId="0" applyFont="1" applyFill="1" applyBorder="1" applyAlignment="1">
      <alignment horizontal="right"/>
    </xf>
    <xf numFmtId="8" fontId="8" fillId="2" borderId="1" xfId="0" applyNumberFormat="1" applyFont="1" applyFill="1" applyBorder="1" applyAlignment="1">
      <alignment horizontal="right"/>
    </xf>
    <xf numFmtId="6" fontId="8" fillId="2" borderId="0" xfId="0" applyNumberFormat="1" applyFont="1" applyFill="1"/>
    <xf numFmtId="8" fontId="8" fillId="2" borderId="10" xfId="0" applyNumberFormat="1" applyFont="1" applyFill="1" applyBorder="1" applyAlignment="1">
      <alignment horizontal="center"/>
    </xf>
    <xf numFmtId="8" fontId="8" fillId="2" borderId="0" xfId="0" applyNumberFormat="1" applyFont="1" applyFill="1" applyAlignment="1">
      <alignment horizontal="center"/>
    </xf>
    <xf numFmtId="8" fontId="8" fillId="2" borderId="11" xfId="0" applyNumberFormat="1" applyFont="1" applyFill="1" applyBorder="1" applyAlignment="1">
      <alignment horizontal="center"/>
    </xf>
    <xf numFmtId="0" fontId="8" fillId="2" borderId="1" xfId="0" applyFont="1" applyFill="1" applyBorder="1" applyAlignment="1">
      <alignment horizontal="center" wrapText="1"/>
    </xf>
    <xf numFmtId="6" fontId="8" fillId="2" borderId="1" xfId="0" applyNumberFormat="1" applyFont="1" applyFill="1" applyBorder="1" applyAlignment="1">
      <alignment horizontal="right"/>
    </xf>
    <xf numFmtId="0" fontId="8" fillId="2" borderId="12" xfId="0" applyFont="1" applyFill="1" applyBorder="1"/>
    <xf numFmtId="0" fontId="8" fillId="2" borderId="12" xfId="0" applyFont="1" applyFill="1" applyBorder="1" applyAlignment="1">
      <alignment wrapText="1"/>
    </xf>
    <xf numFmtId="6" fontId="8" fillId="2" borderId="1" xfId="0" applyNumberFormat="1" applyFont="1" applyFill="1" applyBorder="1"/>
    <xf numFmtId="8" fontId="8" fillId="2" borderId="17" xfId="0" applyNumberFormat="1" applyFont="1" applyFill="1" applyBorder="1" applyAlignment="1">
      <alignment horizontal="center"/>
    </xf>
    <xf numFmtId="8" fontId="8" fillId="2" borderId="4" xfId="0" applyNumberFormat="1" applyFont="1" applyFill="1" applyBorder="1" applyAlignment="1">
      <alignment horizontal="center"/>
    </xf>
    <xf numFmtId="8" fontId="8" fillId="2" borderId="18" xfId="0" applyNumberFormat="1" applyFont="1" applyFill="1" applyBorder="1" applyAlignment="1">
      <alignment horizontal="center"/>
    </xf>
    <xf numFmtId="0" fontId="10" fillId="2" borderId="10" xfId="0" applyFont="1" applyFill="1" applyBorder="1"/>
    <xf numFmtId="8" fontId="8" fillId="2" borderId="0" xfId="0" applyNumberFormat="1" applyFont="1" applyFill="1" applyAlignment="1">
      <alignment horizontal="right"/>
    </xf>
    <xf numFmtId="8" fontId="10" fillId="2" borderId="10" xfId="0" applyNumberFormat="1" applyFont="1" applyFill="1" applyBorder="1" applyAlignment="1">
      <alignment horizontal="center"/>
    </xf>
    <xf numFmtId="8" fontId="10" fillId="2" borderId="0" xfId="0" applyNumberFormat="1" applyFont="1" applyFill="1" applyAlignment="1">
      <alignment horizontal="center"/>
    </xf>
    <xf numFmtId="8" fontId="10" fillId="2" borderId="11" xfId="0" applyNumberFormat="1" applyFont="1" applyFill="1" applyBorder="1" applyAlignment="1">
      <alignment horizontal="center"/>
    </xf>
    <xf numFmtId="0" fontId="10" fillId="2" borderId="0" xfId="0" applyFont="1" applyFill="1"/>
    <xf numFmtId="6" fontId="10" fillId="2" borderId="0" xfId="0" applyNumberFormat="1" applyFont="1" applyFill="1" applyAlignment="1">
      <alignment horizontal="right"/>
    </xf>
    <xf numFmtId="6" fontId="8" fillId="2" borderId="0" xfId="0" applyNumberFormat="1" applyFont="1" applyFill="1" applyAlignment="1">
      <alignment horizontal="right"/>
    </xf>
    <xf numFmtId="0" fontId="8" fillId="2" borderId="6" xfId="0" applyFont="1" applyFill="1" applyBorder="1"/>
    <xf numFmtId="8" fontId="8" fillId="2" borderId="3" xfId="0" applyNumberFormat="1" applyFont="1" applyFill="1" applyBorder="1" applyAlignment="1">
      <alignment horizontal="right"/>
    </xf>
    <xf numFmtId="0" fontId="8" fillId="2" borderId="10" xfId="0" applyFont="1" applyFill="1" applyBorder="1"/>
    <xf numFmtId="6" fontId="8" fillId="2" borderId="10" xfId="0" applyNumberFormat="1" applyFont="1" applyFill="1" applyBorder="1" applyAlignment="1">
      <alignment horizontal="center"/>
    </xf>
    <xf numFmtId="0" fontId="8" fillId="2" borderId="1" xfId="0" applyFont="1" applyFill="1" applyBorder="1"/>
    <xf numFmtId="6" fontId="8" fillId="2" borderId="0" xfId="0" applyNumberFormat="1" applyFont="1" applyFill="1" applyAlignment="1">
      <alignment horizontal="center"/>
    </xf>
    <xf numFmtId="6" fontId="8" fillId="2" borderId="11" xfId="0" applyNumberFormat="1" applyFont="1" applyFill="1" applyBorder="1" applyAlignment="1">
      <alignment horizontal="center"/>
    </xf>
    <xf numFmtId="6" fontId="10" fillId="2" borderId="0" xfId="0" applyNumberFormat="1" applyFont="1" applyFill="1"/>
    <xf numFmtId="0" fontId="8" fillId="3" borderId="10" xfId="0" applyFont="1" applyFill="1" applyBorder="1"/>
    <xf numFmtId="8" fontId="8" fillId="3" borderId="0" xfId="0" applyNumberFormat="1" applyFont="1" applyFill="1"/>
    <xf numFmtId="6" fontId="8" fillId="3" borderId="0" xfId="0" applyNumberFormat="1" applyFont="1" applyFill="1" applyAlignment="1">
      <alignment horizontal="right"/>
    </xf>
    <xf numFmtId="6" fontId="8" fillId="3" borderId="0" xfId="0" applyNumberFormat="1" applyFont="1" applyFill="1"/>
    <xf numFmtId="4" fontId="8" fillId="3" borderId="10" xfId="0" applyNumberFormat="1" applyFont="1" applyFill="1" applyBorder="1" applyAlignment="1">
      <alignment horizontal="center"/>
    </xf>
    <xf numFmtId="4" fontId="8" fillId="3" borderId="0" xfId="0" applyNumberFormat="1" applyFont="1" applyFill="1" applyAlignment="1">
      <alignment horizontal="center"/>
    </xf>
    <xf numFmtId="4" fontId="8" fillId="3" borderId="11" xfId="0" applyNumberFormat="1" applyFont="1" applyFill="1" applyBorder="1" applyAlignment="1">
      <alignment horizontal="center"/>
    </xf>
    <xf numFmtId="0" fontId="9" fillId="3" borderId="10" xfId="0" applyFont="1" applyFill="1" applyBorder="1"/>
    <xf numFmtId="0" fontId="8" fillId="3" borderId="2" xfId="0" applyFont="1" applyFill="1" applyBorder="1"/>
    <xf numFmtId="8" fontId="8" fillId="3" borderId="6" xfId="0" applyNumberFormat="1" applyFont="1" applyFill="1" applyBorder="1"/>
    <xf numFmtId="6" fontId="8" fillId="3" borderId="6" xfId="0" applyNumberFormat="1" applyFont="1" applyFill="1" applyBorder="1" applyAlignment="1">
      <alignment horizontal="right"/>
    </xf>
    <xf numFmtId="6" fontId="8" fillId="3" borderId="20" xfId="0" applyNumberFormat="1" applyFont="1" applyFill="1" applyBorder="1"/>
    <xf numFmtId="8" fontId="8" fillId="3" borderId="3" xfId="0" applyNumberFormat="1" applyFont="1" applyFill="1" applyBorder="1" applyAlignment="1">
      <alignment horizontal="center"/>
    </xf>
    <xf numFmtId="8" fontId="8" fillId="3" borderId="1" xfId="0" applyNumberFormat="1" applyFont="1" applyFill="1" applyBorder="1" applyAlignment="1">
      <alignment horizontal="center"/>
    </xf>
    <xf numFmtId="0" fontId="8" fillId="3" borderId="6" xfId="0" applyFont="1" applyFill="1" applyBorder="1" applyAlignment="1">
      <alignment horizontal="right"/>
    </xf>
    <xf numFmtId="0" fontId="9" fillId="3" borderId="14" xfId="0" applyFont="1" applyFill="1" applyBorder="1"/>
    <xf numFmtId="8" fontId="8" fillId="3" borderId="15" xfId="0" applyNumberFormat="1" applyFont="1" applyFill="1" applyBorder="1"/>
    <xf numFmtId="0" fontId="8" fillId="3" borderId="15" xfId="0" applyFont="1" applyFill="1" applyBorder="1" applyAlignment="1">
      <alignment horizontal="right"/>
    </xf>
    <xf numFmtId="6" fontId="8" fillId="3" borderId="15" xfId="0" applyNumberFormat="1" applyFont="1" applyFill="1" applyBorder="1"/>
    <xf numFmtId="6" fontId="8" fillId="3" borderId="14" xfId="0" applyNumberFormat="1" applyFont="1" applyFill="1" applyBorder="1" applyAlignment="1">
      <alignment horizontal="center"/>
    </xf>
    <xf numFmtId="6" fontId="8" fillId="3" borderId="15" xfId="0" applyNumberFormat="1" applyFont="1" applyFill="1" applyBorder="1" applyAlignment="1">
      <alignment horizontal="center"/>
    </xf>
    <xf numFmtId="6" fontId="8" fillId="3" borderId="16" xfId="0" applyNumberFormat="1" applyFont="1" applyFill="1" applyBorder="1" applyAlignment="1">
      <alignment horizontal="center"/>
    </xf>
    <xf numFmtId="0" fontId="8" fillId="0" borderId="0" xfId="0" applyFont="1" applyAlignment="1">
      <alignment horizontal="center"/>
    </xf>
    <xf numFmtId="0" fontId="13" fillId="0" borderId="0" xfId="0" applyFont="1"/>
    <xf numFmtId="0" fontId="8" fillId="0" borderId="0" xfId="0" applyFont="1" applyAlignment="1">
      <alignment horizontal="left" vertical="center" wrapText="1"/>
    </xf>
    <xf numFmtId="0" fontId="8" fillId="0" borderId="0" xfId="0" applyFont="1" applyAlignment="1">
      <alignment horizontal="left" wrapText="1"/>
    </xf>
  </cellXfs>
  <cellStyles count="1">
    <cellStyle name="Normal" xfId="0" builtinId="0"/>
  </cellStyles>
  <dxfs count="0"/>
  <tableStyles count="0" defaultTableStyle="TableStyleMedium2" defaultPivotStyle="PivotStyleLight16"/>
  <colors>
    <mruColors>
      <color rgb="FFFFF2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2589245</xdr:colOff>
      <xdr:row>4</xdr:row>
      <xdr:rowOff>13070</xdr:rowOff>
    </xdr:to>
    <xdr:pic>
      <xdr:nvPicPr>
        <xdr:cNvPr id="4" name="Picture 3">
          <a:extLst>
            <a:ext uri="{FF2B5EF4-FFF2-40B4-BE49-F238E27FC236}">
              <a16:creationId xmlns:a16="http://schemas.microsoft.com/office/drawing/2014/main" id="{09941CFA-9BF6-D271-B217-74A132CEA2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589245" cy="7284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EAEB6-CB52-41D4-9106-5C896E734BCB}">
  <dimension ref="A6:I61"/>
  <sheetViews>
    <sheetView showGridLines="0" tabSelected="1" zoomScale="98" zoomScaleNormal="98" workbookViewId="0">
      <selection activeCell="B4" sqref="B4"/>
    </sheetView>
  </sheetViews>
  <sheetFormatPr defaultRowHeight="13.8" x14ac:dyDescent="0.25"/>
  <cols>
    <col min="1" max="1" width="56.5" customWidth="1"/>
    <col min="2" max="2" width="9.09765625" customWidth="1"/>
    <col min="3" max="3" width="12" style="18" customWidth="1"/>
    <col min="4" max="4" width="11.69921875" style="18" customWidth="1"/>
    <col min="5" max="5" width="6.8984375" customWidth="1"/>
    <col min="6" max="6" width="13.59765625" style="1" bestFit="1" customWidth="1"/>
    <col min="7" max="7" width="16.09765625" style="1" customWidth="1"/>
    <col min="8" max="8" width="13.59765625" style="1" bestFit="1" customWidth="1"/>
    <col min="9" max="9" width="12.69921875" style="1" customWidth="1"/>
  </cols>
  <sheetData>
    <row r="6" spans="1:9" ht="17.399999999999999" x14ac:dyDescent="0.3">
      <c r="A6" s="28" t="s">
        <v>66</v>
      </c>
    </row>
    <row r="7" spans="1:9" ht="58.2" customHeight="1" x14ac:dyDescent="0.25">
      <c r="A7" s="125" t="s">
        <v>67</v>
      </c>
      <c r="B7" s="125"/>
      <c r="C7" s="125"/>
      <c r="D7" s="125"/>
      <c r="E7" s="125"/>
      <c r="F7" s="125"/>
      <c r="G7" s="125"/>
      <c r="H7" s="125"/>
      <c r="I7" s="125"/>
    </row>
    <row r="8" spans="1:9" ht="15" customHeight="1" x14ac:dyDescent="0.25">
      <c r="A8" s="126" t="s">
        <v>68</v>
      </c>
      <c r="B8" s="126"/>
      <c r="C8" s="126"/>
      <c r="D8" s="126"/>
      <c r="E8" s="126"/>
      <c r="F8" s="126"/>
      <c r="G8" s="126"/>
      <c r="H8" s="126"/>
      <c r="I8" s="126"/>
    </row>
    <row r="9" spans="1:9" ht="21.6" thickBot="1" x14ac:dyDescent="0.45">
      <c r="A9" s="29"/>
      <c r="B9" s="30"/>
      <c r="C9" s="31"/>
    </row>
    <row r="10" spans="1:9" ht="21" x14ac:dyDescent="0.4">
      <c r="A10" s="32" t="s">
        <v>65</v>
      </c>
      <c r="B10" s="33"/>
      <c r="C10" s="34"/>
      <c r="D10" s="34"/>
      <c r="E10" s="34"/>
      <c r="F10" s="35" t="s">
        <v>25</v>
      </c>
      <c r="G10" s="36" t="s">
        <v>26</v>
      </c>
      <c r="H10" s="36" t="s">
        <v>27</v>
      </c>
      <c r="I10" s="37" t="s">
        <v>28</v>
      </c>
    </row>
    <row r="11" spans="1:9" x14ac:dyDescent="0.25">
      <c r="A11" s="38"/>
      <c r="B11" s="39"/>
      <c r="C11" s="40"/>
      <c r="D11" s="40"/>
      <c r="E11" s="39"/>
      <c r="F11" s="41"/>
      <c r="G11" s="42"/>
      <c r="H11" s="42"/>
      <c r="I11" s="43"/>
    </row>
    <row r="12" spans="1:9" x14ac:dyDescent="0.25">
      <c r="A12" s="44" t="s">
        <v>0</v>
      </c>
      <c r="B12" s="45"/>
      <c r="C12" s="46"/>
      <c r="D12" s="47">
        <v>0</v>
      </c>
      <c r="E12" s="39"/>
      <c r="F12" s="41"/>
      <c r="G12" s="42"/>
      <c r="H12" s="42"/>
      <c r="I12" s="43"/>
    </row>
    <row r="13" spans="1:9" x14ac:dyDescent="0.25">
      <c r="A13" s="48" t="s">
        <v>10</v>
      </c>
      <c r="B13" s="45"/>
      <c r="C13" s="46"/>
      <c r="D13" s="49">
        <f>'Hourly Rate'!K12</f>
        <v>112.82051282051282</v>
      </c>
      <c r="E13" s="39"/>
      <c r="F13" s="41"/>
      <c r="G13" s="42"/>
      <c r="H13" s="42"/>
      <c r="I13" s="43"/>
    </row>
    <row r="14" spans="1:9" x14ac:dyDescent="0.25">
      <c r="A14" s="44" t="s">
        <v>1</v>
      </c>
      <c r="B14" s="45"/>
      <c r="C14" s="46"/>
      <c r="D14" s="50">
        <f>SUM(D12*D13)</f>
        <v>0</v>
      </c>
      <c r="E14" s="39"/>
      <c r="F14" s="41"/>
      <c r="G14" s="42"/>
      <c r="H14" s="42"/>
      <c r="I14" s="43"/>
    </row>
    <row r="15" spans="1:9" x14ac:dyDescent="0.25">
      <c r="A15" s="51" t="s">
        <v>55</v>
      </c>
      <c r="B15" s="52"/>
      <c r="C15" s="53"/>
      <c r="D15" s="54">
        <f>SUM(D14*12)</f>
        <v>0</v>
      </c>
      <c r="E15" s="55"/>
      <c r="F15" s="56">
        <f>D15</f>
        <v>0</v>
      </c>
      <c r="G15" s="57">
        <f>D15</f>
        <v>0</v>
      </c>
      <c r="H15" s="57">
        <f>D15</f>
        <v>0</v>
      </c>
      <c r="I15" s="58">
        <f>D15</f>
        <v>0</v>
      </c>
    </row>
    <row r="16" spans="1:9" x14ac:dyDescent="0.25">
      <c r="A16" s="12"/>
      <c r="B16" s="13"/>
      <c r="C16" s="19"/>
      <c r="D16" s="19"/>
      <c r="E16" s="11"/>
      <c r="F16" s="15"/>
      <c r="G16" s="14"/>
      <c r="H16" s="14"/>
      <c r="I16" s="16"/>
    </row>
    <row r="17" spans="1:9" x14ac:dyDescent="0.25">
      <c r="A17" s="12"/>
      <c r="B17" s="13"/>
      <c r="C17" s="19"/>
      <c r="D17" s="19"/>
      <c r="E17" s="11"/>
      <c r="F17" s="15"/>
      <c r="G17" s="14"/>
      <c r="H17" s="14"/>
      <c r="I17" s="16"/>
    </row>
    <row r="18" spans="1:9" ht="21" x14ac:dyDescent="0.4">
      <c r="A18" s="59" t="s">
        <v>52</v>
      </c>
      <c r="B18" s="60"/>
      <c r="C18" s="61"/>
      <c r="D18" s="61"/>
      <c r="E18" s="62"/>
      <c r="F18" s="63"/>
      <c r="G18" s="64"/>
      <c r="H18" s="64"/>
      <c r="I18" s="65"/>
    </row>
    <row r="19" spans="1:9" ht="11.1" customHeight="1" x14ac:dyDescent="0.4">
      <c r="A19" s="59"/>
      <c r="B19" s="66"/>
      <c r="C19" s="61"/>
      <c r="D19" s="61"/>
      <c r="E19" s="62"/>
      <c r="F19" s="63"/>
      <c r="G19" s="64"/>
      <c r="H19" s="64"/>
      <c r="I19" s="65"/>
    </row>
    <row r="20" spans="1:9" x14ac:dyDescent="0.25">
      <c r="A20" s="67" t="s">
        <v>5</v>
      </c>
      <c r="B20" s="68"/>
      <c r="C20" s="61"/>
      <c r="D20" s="61"/>
      <c r="E20" s="62"/>
      <c r="F20" s="63"/>
      <c r="G20" s="64"/>
      <c r="H20" s="64"/>
      <c r="I20" s="65"/>
    </row>
    <row r="21" spans="1:9" x14ac:dyDescent="0.25">
      <c r="A21" s="69" t="s">
        <v>2</v>
      </c>
      <c r="B21" s="70" t="s">
        <v>3</v>
      </c>
      <c r="C21" s="71" t="s">
        <v>4</v>
      </c>
      <c r="D21" s="71" t="s">
        <v>54</v>
      </c>
      <c r="E21" s="62"/>
      <c r="F21" s="63"/>
      <c r="G21" s="64"/>
      <c r="H21" s="64"/>
      <c r="I21" s="65"/>
    </row>
    <row r="22" spans="1:9" x14ac:dyDescent="0.25">
      <c r="A22" s="69" t="s">
        <v>86</v>
      </c>
      <c r="B22" s="70">
        <v>1</v>
      </c>
      <c r="C22" s="72">
        <v>9800</v>
      </c>
      <c r="D22" s="72">
        <f>C22*B22</f>
        <v>9800</v>
      </c>
      <c r="E22" s="73"/>
      <c r="F22" s="74">
        <f>D22</f>
        <v>9800</v>
      </c>
      <c r="G22" s="75">
        <f>D22</f>
        <v>9800</v>
      </c>
      <c r="H22" s="75">
        <f>D22</f>
        <v>9800</v>
      </c>
      <c r="I22" s="76">
        <f>D22</f>
        <v>9800</v>
      </c>
    </row>
    <row r="23" spans="1:9" x14ac:dyDescent="0.25">
      <c r="A23" s="69" t="s">
        <v>57</v>
      </c>
      <c r="B23" s="70">
        <v>1</v>
      </c>
      <c r="C23" s="72">
        <v>4312</v>
      </c>
      <c r="D23" s="72">
        <f t="shared" ref="D23" si="0">C23*B23</f>
        <v>4312</v>
      </c>
      <c r="E23" s="73"/>
      <c r="F23" s="74">
        <f t="shared" ref="F23:F32" si="1">D23</f>
        <v>4312</v>
      </c>
      <c r="G23" s="75">
        <f t="shared" ref="G23:G32" si="2">D23</f>
        <v>4312</v>
      </c>
      <c r="H23" s="75">
        <f t="shared" ref="H23:H32" si="3">D23</f>
        <v>4312</v>
      </c>
      <c r="I23" s="76">
        <f t="shared" ref="I23:I32" si="4">D23</f>
        <v>4312</v>
      </c>
    </row>
    <row r="24" spans="1:9" ht="17.55" customHeight="1" x14ac:dyDescent="0.25">
      <c r="A24" s="69" t="s">
        <v>89</v>
      </c>
      <c r="B24" s="77">
        <v>1</v>
      </c>
      <c r="C24" s="72">
        <v>1960</v>
      </c>
      <c r="D24" s="72">
        <f>C24*B24</f>
        <v>1960</v>
      </c>
      <c r="E24" s="73"/>
      <c r="F24" s="74">
        <f t="shared" si="1"/>
        <v>1960</v>
      </c>
      <c r="G24" s="75">
        <f t="shared" si="2"/>
        <v>1960</v>
      </c>
      <c r="H24" s="75">
        <f t="shared" si="3"/>
        <v>1960</v>
      </c>
      <c r="I24" s="76">
        <f t="shared" si="4"/>
        <v>1960</v>
      </c>
    </row>
    <row r="25" spans="1:9" ht="14.1" hidden="1" customHeight="1" x14ac:dyDescent="0.25">
      <c r="A25" s="69" t="s">
        <v>88</v>
      </c>
      <c r="B25" s="77">
        <v>0</v>
      </c>
      <c r="C25" s="78">
        <v>0</v>
      </c>
      <c r="D25" s="78">
        <f>C25*B25</f>
        <v>0</v>
      </c>
      <c r="E25" s="73"/>
      <c r="F25" s="74">
        <f t="shared" si="1"/>
        <v>0</v>
      </c>
      <c r="G25" s="75">
        <f t="shared" si="2"/>
        <v>0</v>
      </c>
      <c r="H25" s="75">
        <f t="shared" si="3"/>
        <v>0</v>
      </c>
      <c r="I25" s="76">
        <f t="shared" si="4"/>
        <v>0</v>
      </c>
    </row>
    <row r="26" spans="1:9" hidden="1" x14ac:dyDescent="0.25">
      <c r="A26" s="69"/>
      <c r="B26" s="77">
        <v>0</v>
      </c>
      <c r="C26" s="78">
        <v>0</v>
      </c>
      <c r="D26" s="78">
        <f>C26*B26</f>
        <v>0</v>
      </c>
      <c r="E26" s="73"/>
      <c r="F26" s="74">
        <f t="shared" si="1"/>
        <v>0</v>
      </c>
      <c r="G26" s="75">
        <f t="shared" si="2"/>
        <v>0</v>
      </c>
      <c r="H26" s="75">
        <f t="shared" si="3"/>
        <v>0</v>
      </c>
      <c r="I26" s="76">
        <f t="shared" si="4"/>
        <v>0</v>
      </c>
    </row>
    <row r="27" spans="1:9" hidden="1" x14ac:dyDescent="0.25">
      <c r="A27" s="69"/>
      <c r="B27" s="77">
        <v>0</v>
      </c>
      <c r="C27" s="78">
        <v>0</v>
      </c>
      <c r="D27" s="78">
        <f>C27*B27</f>
        <v>0</v>
      </c>
      <c r="E27" s="73"/>
      <c r="F27" s="74">
        <f t="shared" si="1"/>
        <v>0</v>
      </c>
      <c r="G27" s="75">
        <f t="shared" si="2"/>
        <v>0</v>
      </c>
      <c r="H27" s="75">
        <f t="shared" si="3"/>
        <v>0</v>
      </c>
      <c r="I27" s="76">
        <f t="shared" si="4"/>
        <v>0</v>
      </c>
    </row>
    <row r="28" spans="1:9" x14ac:dyDescent="0.25">
      <c r="A28" s="69" t="s">
        <v>56</v>
      </c>
      <c r="B28" s="77">
        <v>0</v>
      </c>
      <c r="C28" s="72">
        <v>1568</v>
      </c>
      <c r="D28" s="72">
        <f>SUM(B28*C28)</f>
        <v>0</v>
      </c>
      <c r="E28" s="73"/>
      <c r="F28" s="74">
        <f t="shared" si="1"/>
        <v>0</v>
      </c>
      <c r="G28" s="75">
        <f t="shared" si="2"/>
        <v>0</v>
      </c>
      <c r="H28" s="75">
        <f t="shared" si="3"/>
        <v>0</v>
      </c>
      <c r="I28" s="76">
        <f t="shared" si="4"/>
        <v>0</v>
      </c>
    </row>
    <row r="29" spans="1:9" x14ac:dyDescent="0.25">
      <c r="A29" s="79" t="s">
        <v>62</v>
      </c>
      <c r="B29" s="77">
        <v>0</v>
      </c>
      <c r="C29" s="72">
        <v>11760</v>
      </c>
      <c r="D29" s="72">
        <f>SUM(B29*C29)</f>
        <v>0</v>
      </c>
      <c r="E29" s="73"/>
      <c r="F29" s="74">
        <f t="shared" si="1"/>
        <v>0</v>
      </c>
      <c r="G29" s="75">
        <f t="shared" si="2"/>
        <v>0</v>
      </c>
      <c r="H29" s="75">
        <f t="shared" si="3"/>
        <v>0</v>
      </c>
      <c r="I29" s="76">
        <f t="shared" si="4"/>
        <v>0</v>
      </c>
    </row>
    <row r="30" spans="1:9" ht="27.6" x14ac:dyDescent="0.25">
      <c r="A30" s="80" t="s">
        <v>61</v>
      </c>
      <c r="B30" s="77">
        <v>0</v>
      </c>
      <c r="C30" s="72">
        <v>431.2</v>
      </c>
      <c r="D30" s="72">
        <f>SUM(B30*C30)</f>
        <v>0</v>
      </c>
      <c r="E30" s="73"/>
      <c r="F30" s="74">
        <f t="shared" si="1"/>
        <v>0</v>
      </c>
      <c r="G30" s="75">
        <f t="shared" si="2"/>
        <v>0</v>
      </c>
      <c r="H30" s="75">
        <f t="shared" si="3"/>
        <v>0</v>
      </c>
      <c r="I30" s="76">
        <f t="shared" si="4"/>
        <v>0</v>
      </c>
    </row>
    <row r="31" spans="1:9" x14ac:dyDescent="0.25">
      <c r="A31" s="63"/>
      <c r="B31" s="77">
        <v>0</v>
      </c>
      <c r="C31" s="72">
        <v>0</v>
      </c>
      <c r="D31" s="72">
        <f>SUM(B31*C31)</f>
        <v>0</v>
      </c>
      <c r="E31" s="73"/>
      <c r="F31" s="74">
        <f>D31</f>
        <v>0</v>
      </c>
      <c r="G31" s="74">
        <f t="shared" ref="G31:I31" si="5">E31</f>
        <v>0</v>
      </c>
      <c r="H31" s="74">
        <f t="shared" si="5"/>
        <v>0</v>
      </c>
      <c r="I31" s="74">
        <f t="shared" si="5"/>
        <v>0</v>
      </c>
    </row>
    <row r="32" spans="1:9" x14ac:dyDescent="0.25">
      <c r="A32" s="79" t="s">
        <v>9</v>
      </c>
      <c r="B32" s="81"/>
      <c r="C32" s="78"/>
      <c r="D32" s="72">
        <f>SUM(D22:D31)*0.05</f>
        <v>803.6</v>
      </c>
      <c r="E32" s="73"/>
      <c r="F32" s="82">
        <f t="shared" si="1"/>
        <v>803.6</v>
      </c>
      <c r="G32" s="83">
        <f t="shared" si="2"/>
        <v>803.6</v>
      </c>
      <c r="H32" s="83">
        <f t="shared" si="3"/>
        <v>803.6</v>
      </c>
      <c r="I32" s="84">
        <f t="shared" si="4"/>
        <v>803.6</v>
      </c>
    </row>
    <row r="33" spans="1:9" x14ac:dyDescent="0.25">
      <c r="A33" s="85" t="s">
        <v>60</v>
      </c>
      <c r="B33" s="62"/>
      <c r="C33" s="61"/>
      <c r="D33" s="86" t="s">
        <v>84</v>
      </c>
      <c r="E33" s="73"/>
      <c r="F33" s="87">
        <f>SUM(F22:F32)</f>
        <v>16875.599999999999</v>
      </c>
      <c r="G33" s="88">
        <f>SUM(G22:G32)</f>
        <v>16875.599999999999</v>
      </c>
      <c r="H33" s="88">
        <f>SUM(H22:H32)</f>
        <v>16875.599999999999</v>
      </c>
      <c r="I33" s="89">
        <f>SUM(I22:I32)</f>
        <v>16875.599999999999</v>
      </c>
    </row>
    <row r="34" spans="1:9" x14ac:dyDescent="0.25">
      <c r="A34" s="85"/>
      <c r="B34" s="90"/>
      <c r="C34" s="91"/>
      <c r="D34" s="91"/>
      <c r="E34" s="73"/>
      <c r="F34" s="63"/>
      <c r="G34" s="64"/>
      <c r="H34" s="64"/>
      <c r="I34" s="65"/>
    </row>
    <row r="35" spans="1:9" x14ac:dyDescent="0.25">
      <c r="A35" s="67" t="s">
        <v>6</v>
      </c>
      <c r="B35" s="68"/>
      <c r="C35" s="92"/>
      <c r="D35" s="92"/>
      <c r="E35" s="73"/>
      <c r="F35" s="63"/>
      <c r="G35" s="64"/>
      <c r="H35" s="64"/>
      <c r="I35" s="65"/>
    </row>
    <row r="36" spans="1:9" x14ac:dyDescent="0.25">
      <c r="A36" s="69" t="s">
        <v>7</v>
      </c>
      <c r="B36" s="70">
        <v>1</v>
      </c>
      <c r="C36" s="72">
        <v>50900</v>
      </c>
      <c r="D36" s="72">
        <f t="shared" ref="D36:D39" si="6">C36*B36</f>
        <v>50900</v>
      </c>
      <c r="E36" s="66"/>
      <c r="F36" s="74">
        <f>D36</f>
        <v>50900</v>
      </c>
      <c r="G36" s="75"/>
      <c r="H36" s="75"/>
      <c r="I36" s="76"/>
    </row>
    <row r="37" spans="1:9" x14ac:dyDescent="0.25">
      <c r="A37" s="69" t="s">
        <v>8</v>
      </c>
      <c r="B37" s="70">
        <v>1</v>
      </c>
      <c r="C37" s="72">
        <v>6100</v>
      </c>
      <c r="D37" s="72">
        <f t="shared" si="6"/>
        <v>6100</v>
      </c>
      <c r="E37" s="66"/>
      <c r="F37" s="74">
        <f>D37</f>
        <v>6100</v>
      </c>
      <c r="G37" s="75">
        <f>D37</f>
        <v>6100</v>
      </c>
      <c r="H37" s="75">
        <f>D37</f>
        <v>6100</v>
      </c>
      <c r="I37" s="76">
        <f>D37</f>
        <v>6100</v>
      </c>
    </row>
    <row r="38" spans="1:9" hidden="1" x14ac:dyDescent="0.25">
      <c r="A38" s="69"/>
      <c r="B38" s="77">
        <v>0</v>
      </c>
      <c r="C38" s="72">
        <v>0</v>
      </c>
      <c r="D38" s="72">
        <f t="shared" si="6"/>
        <v>0</v>
      </c>
      <c r="E38" s="66"/>
      <c r="F38" s="74"/>
      <c r="G38" s="75"/>
      <c r="H38" s="75"/>
      <c r="I38" s="76"/>
    </row>
    <row r="39" spans="1:9" hidden="1" x14ac:dyDescent="0.25">
      <c r="A39" s="69"/>
      <c r="B39" s="77">
        <v>0</v>
      </c>
      <c r="C39" s="72">
        <v>0</v>
      </c>
      <c r="D39" s="72">
        <f t="shared" si="6"/>
        <v>0</v>
      </c>
      <c r="E39" s="66"/>
      <c r="F39" s="74"/>
      <c r="G39" s="75"/>
      <c r="H39" s="75"/>
      <c r="I39" s="76"/>
    </row>
    <row r="40" spans="1:9" x14ac:dyDescent="0.25">
      <c r="A40" s="79" t="s">
        <v>9</v>
      </c>
      <c r="B40" s="93"/>
      <c r="C40" s="94"/>
      <c r="D40" s="72">
        <f>SUM(D36:D37)*0.05</f>
        <v>2850</v>
      </c>
      <c r="E40" s="66"/>
      <c r="F40" s="82">
        <f>SUM(F36:F37)*0.05</f>
        <v>2850</v>
      </c>
      <c r="G40" s="83">
        <f>SUM(D37*0.05)</f>
        <v>305</v>
      </c>
      <c r="H40" s="83">
        <f>SUM(D37*0.05)</f>
        <v>305</v>
      </c>
      <c r="I40" s="84">
        <f>SUM(D37*0.05)</f>
        <v>305</v>
      </c>
    </row>
    <row r="41" spans="1:9" x14ac:dyDescent="0.25">
      <c r="A41" s="85" t="s">
        <v>63</v>
      </c>
      <c r="B41" s="62"/>
      <c r="C41" s="86"/>
      <c r="D41" s="86"/>
      <c r="E41" s="66"/>
      <c r="F41" s="87">
        <f>SUM(F36:F40)</f>
        <v>59850</v>
      </c>
      <c r="G41" s="88">
        <f>SUM(G36:G40)</f>
        <v>6405</v>
      </c>
      <c r="H41" s="88">
        <f>SUM(H36:H40)</f>
        <v>6405</v>
      </c>
      <c r="I41" s="89">
        <f>SUM(I36:I40)</f>
        <v>6405</v>
      </c>
    </row>
    <row r="42" spans="1:9" x14ac:dyDescent="0.25">
      <c r="A42" s="95"/>
      <c r="B42" s="62"/>
      <c r="C42" s="92"/>
      <c r="D42" s="92"/>
      <c r="E42" s="73"/>
      <c r="F42" s="96"/>
      <c r="G42" s="64"/>
      <c r="H42" s="64"/>
      <c r="I42" s="65"/>
    </row>
    <row r="43" spans="1:9" x14ac:dyDescent="0.25">
      <c r="A43" s="67" t="s">
        <v>11</v>
      </c>
      <c r="B43" s="68"/>
      <c r="C43" s="92"/>
      <c r="D43" s="92"/>
      <c r="E43" s="73"/>
      <c r="F43" s="96"/>
      <c r="G43" s="64"/>
      <c r="H43" s="64"/>
      <c r="I43" s="65"/>
    </row>
    <row r="44" spans="1:9" x14ac:dyDescent="0.25">
      <c r="A44" s="69" t="s">
        <v>58</v>
      </c>
      <c r="B44" s="70">
        <v>1</v>
      </c>
      <c r="C44" s="72">
        <v>469</v>
      </c>
      <c r="D44" s="72">
        <f t="shared" ref="D44" si="7">C44*B44</f>
        <v>469</v>
      </c>
      <c r="E44" s="66"/>
      <c r="F44" s="87">
        <f>SUM(D44*12)</f>
        <v>5628</v>
      </c>
      <c r="G44" s="88">
        <f>SUM(D44*12)</f>
        <v>5628</v>
      </c>
      <c r="H44" s="88">
        <f>SUM(D44*12)</f>
        <v>5628</v>
      </c>
      <c r="I44" s="89">
        <f>SUM(D44*12)</f>
        <v>5628</v>
      </c>
    </row>
    <row r="45" spans="1:9" x14ac:dyDescent="0.25">
      <c r="A45" s="97" t="s">
        <v>76</v>
      </c>
      <c r="B45" s="70">
        <v>0</v>
      </c>
      <c r="C45" s="72">
        <v>209</v>
      </c>
      <c r="D45" s="72">
        <f>SUM(B45*C45)</f>
        <v>0</v>
      </c>
      <c r="E45" s="66"/>
      <c r="F45" s="87">
        <f>SUM(D45*12)</f>
        <v>0</v>
      </c>
      <c r="G45" s="88">
        <f>SUM(D45*12)</f>
        <v>0</v>
      </c>
      <c r="H45" s="88">
        <f>SUM(D45*12)</f>
        <v>0</v>
      </c>
      <c r="I45" s="89">
        <f>SUM(D45*12)</f>
        <v>0</v>
      </c>
    </row>
    <row r="46" spans="1:9" x14ac:dyDescent="0.25">
      <c r="A46" s="95"/>
      <c r="B46" s="66"/>
      <c r="C46" s="92"/>
      <c r="D46" s="92"/>
      <c r="E46" s="73"/>
      <c r="F46" s="96"/>
      <c r="G46" s="98"/>
      <c r="H46" s="98"/>
      <c r="I46" s="99"/>
    </row>
    <row r="47" spans="1:9" x14ac:dyDescent="0.25">
      <c r="A47" s="67" t="s">
        <v>85</v>
      </c>
      <c r="B47" s="68"/>
      <c r="C47" s="92"/>
      <c r="D47" s="92"/>
      <c r="E47" s="73"/>
      <c r="F47" s="96"/>
      <c r="G47" s="98"/>
      <c r="H47" s="98"/>
      <c r="I47" s="99"/>
    </row>
    <row r="48" spans="1:9" x14ac:dyDescent="0.25">
      <c r="A48" s="79" t="s">
        <v>59</v>
      </c>
      <c r="B48" s="70">
        <v>4</v>
      </c>
      <c r="C48" s="72">
        <v>250</v>
      </c>
      <c r="D48" s="72">
        <f>SUM(B48*C48)</f>
        <v>1000</v>
      </c>
      <c r="E48" s="66"/>
      <c r="F48" s="87">
        <f>SUM(D48*12)</f>
        <v>12000</v>
      </c>
      <c r="G48" s="88">
        <f>SUM(D48*12)</f>
        <v>12000</v>
      </c>
      <c r="H48" s="88">
        <f>SUM(D48*12)</f>
        <v>12000</v>
      </c>
      <c r="I48" s="89">
        <f>SUM(D48*12)</f>
        <v>12000</v>
      </c>
    </row>
    <row r="49" spans="1:9" x14ac:dyDescent="0.25">
      <c r="A49" s="85"/>
      <c r="B49" s="70"/>
      <c r="C49" s="78"/>
      <c r="D49" s="78">
        <v>0</v>
      </c>
      <c r="E49" s="73"/>
      <c r="F49" s="96"/>
      <c r="G49" s="98"/>
      <c r="H49" s="98"/>
      <c r="I49" s="99"/>
    </row>
    <row r="50" spans="1:9" x14ac:dyDescent="0.25">
      <c r="A50" s="85"/>
      <c r="B50" s="64"/>
      <c r="C50" s="92"/>
      <c r="D50" s="92"/>
      <c r="E50" s="73"/>
      <c r="F50" s="96"/>
      <c r="G50" s="98"/>
      <c r="H50" s="98"/>
      <c r="I50" s="99"/>
    </row>
    <row r="51" spans="1:9" x14ac:dyDescent="0.25">
      <c r="A51" s="85" t="s">
        <v>29</v>
      </c>
      <c r="B51" s="66"/>
      <c r="C51" s="92"/>
      <c r="D51" s="92"/>
      <c r="E51" s="100"/>
      <c r="F51" s="87">
        <f>F33+F41+F44+F45+F48</f>
        <v>94353.600000000006</v>
      </c>
      <c r="G51" s="88">
        <f>G33+G41+G44+G45+G48</f>
        <v>40908.6</v>
      </c>
      <c r="H51" s="88">
        <f>H33+H41+H44+H45+H48</f>
        <v>40908.6</v>
      </c>
      <c r="I51" s="89">
        <f>I33+I41+I44+I45+I48</f>
        <v>40908.6</v>
      </c>
    </row>
    <row r="52" spans="1:9" x14ac:dyDescent="0.25">
      <c r="A52" s="101"/>
      <c r="B52" s="102"/>
      <c r="C52" s="103"/>
      <c r="D52" s="103"/>
      <c r="E52" s="104"/>
      <c r="F52" s="105"/>
      <c r="G52" s="106"/>
      <c r="H52" s="106"/>
      <c r="I52" s="107"/>
    </row>
    <row r="53" spans="1:9" x14ac:dyDescent="0.25">
      <c r="A53" s="101"/>
      <c r="B53" s="102"/>
      <c r="C53" s="103"/>
      <c r="D53" s="103"/>
      <c r="E53" s="104"/>
      <c r="F53" s="105"/>
      <c r="G53" s="106"/>
      <c r="H53" s="106"/>
      <c r="I53" s="107"/>
    </row>
    <row r="54" spans="1:9" ht="21" x14ac:dyDescent="0.4">
      <c r="A54" s="108" t="s">
        <v>30</v>
      </c>
      <c r="B54" s="102"/>
      <c r="C54" s="103"/>
      <c r="D54" s="103"/>
      <c r="E54" s="104"/>
      <c r="F54" s="105"/>
      <c r="G54" s="106"/>
      <c r="H54" s="106"/>
      <c r="I54" s="107"/>
    </row>
    <row r="55" spans="1:9" x14ac:dyDescent="0.25">
      <c r="A55" s="109" t="s">
        <v>64</v>
      </c>
      <c r="B55" s="110"/>
      <c r="C55" s="111"/>
      <c r="D55" s="111"/>
      <c r="E55" s="112"/>
      <c r="F55" s="113">
        <f>F15</f>
        <v>0</v>
      </c>
      <c r="G55" s="114">
        <f>G15</f>
        <v>0</v>
      </c>
      <c r="H55" s="114">
        <f>H15</f>
        <v>0</v>
      </c>
      <c r="I55" s="114">
        <f>I15</f>
        <v>0</v>
      </c>
    </row>
    <row r="56" spans="1:9" x14ac:dyDescent="0.25">
      <c r="A56" s="109" t="s">
        <v>53</v>
      </c>
      <c r="B56" s="110"/>
      <c r="C56" s="115"/>
      <c r="D56" s="115"/>
      <c r="E56" s="112"/>
      <c r="F56" s="113">
        <f>F51</f>
        <v>94353.600000000006</v>
      </c>
      <c r="G56" s="114">
        <f t="shared" ref="G56:I56" si="8">G51</f>
        <v>40908.6</v>
      </c>
      <c r="H56" s="114">
        <f t="shared" si="8"/>
        <v>40908.6</v>
      </c>
      <c r="I56" s="114">
        <f t="shared" si="8"/>
        <v>40908.6</v>
      </c>
    </row>
    <row r="57" spans="1:9" x14ac:dyDescent="0.25">
      <c r="A57" s="109" t="s">
        <v>32</v>
      </c>
      <c r="B57" s="110"/>
      <c r="C57" s="115"/>
      <c r="D57" s="115"/>
      <c r="E57" s="112"/>
      <c r="F57" s="113">
        <f>F55-F56</f>
        <v>-94353.600000000006</v>
      </c>
      <c r="G57" s="114">
        <f t="shared" ref="G57:I57" si="9">G55-G56</f>
        <v>-40908.6</v>
      </c>
      <c r="H57" s="114">
        <f t="shared" si="9"/>
        <v>-40908.6</v>
      </c>
      <c r="I57" s="114">
        <f t="shared" si="9"/>
        <v>-40908.6</v>
      </c>
    </row>
    <row r="58" spans="1:9" x14ac:dyDescent="0.25">
      <c r="A58" s="109" t="s">
        <v>31</v>
      </c>
      <c r="B58" s="110"/>
      <c r="C58" s="115"/>
      <c r="D58" s="115"/>
      <c r="E58" s="112"/>
      <c r="F58" s="113">
        <f>F57</f>
        <v>-94353.600000000006</v>
      </c>
      <c r="G58" s="114">
        <f>F58+G57</f>
        <v>-135262.20000000001</v>
      </c>
      <c r="H58" s="114">
        <f>G58+H57</f>
        <v>-176170.80000000002</v>
      </c>
      <c r="I58" s="114">
        <f>H58+I57</f>
        <v>-217079.40000000002</v>
      </c>
    </row>
    <row r="59" spans="1:9" ht="21.6" thickBot="1" x14ac:dyDescent="0.45">
      <c r="A59" s="116"/>
      <c r="B59" s="117"/>
      <c r="C59" s="118"/>
      <c r="D59" s="118"/>
      <c r="E59" s="119"/>
      <c r="F59" s="120"/>
      <c r="G59" s="121"/>
      <c r="H59" s="121"/>
      <c r="I59" s="122"/>
    </row>
    <row r="60" spans="1:9" x14ac:dyDescent="0.25">
      <c r="A60" s="30"/>
      <c r="B60" s="30"/>
      <c r="C60" s="31"/>
      <c r="D60" s="31"/>
      <c r="E60" s="30"/>
      <c r="F60" s="123"/>
      <c r="G60" s="123"/>
      <c r="H60" s="123"/>
      <c r="I60" s="123"/>
    </row>
    <row r="61" spans="1:9" x14ac:dyDescent="0.25">
      <c r="A61" s="124" t="s">
        <v>87</v>
      </c>
      <c r="B61" s="30"/>
      <c r="C61" s="31"/>
      <c r="D61" s="31"/>
      <c r="E61" s="30"/>
      <c r="F61" s="123"/>
      <c r="G61" s="123"/>
      <c r="H61" s="123"/>
      <c r="I61" s="123"/>
    </row>
  </sheetData>
  <mergeCells count="2">
    <mergeCell ref="A7:I7"/>
    <mergeCell ref="A8:I8"/>
  </mergeCells>
  <pageMargins left="0.25" right="0.25"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FD192-AEDF-428F-8CAD-D8EABD4D4530}">
  <dimension ref="A1:E21"/>
  <sheetViews>
    <sheetView topLeftCell="A7" workbookViewId="0">
      <selection activeCell="A8" sqref="A8"/>
    </sheetView>
  </sheetViews>
  <sheetFormatPr defaultRowHeight="13.8" x14ac:dyDescent="0.25"/>
  <cols>
    <col min="1" max="1" width="67.8984375" customWidth="1"/>
  </cols>
  <sheetData>
    <row r="1" spans="1:5" ht="21" thickBot="1" x14ac:dyDescent="0.4">
      <c r="A1" s="24" t="s">
        <v>65</v>
      </c>
    </row>
    <row r="2" spans="1:5" ht="28.2" thickBot="1" x14ac:dyDescent="0.3">
      <c r="A2" s="23" t="s">
        <v>69</v>
      </c>
    </row>
    <row r="3" spans="1:5" ht="58.35" customHeight="1" thickBot="1" x14ac:dyDescent="0.3">
      <c r="A3" s="23" t="s">
        <v>70</v>
      </c>
    </row>
    <row r="4" spans="1:5" ht="28.2" thickBot="1" x14ac:dyDescent="0.3">
      <c r="A4" s="23" t="s">
        <v>75</v>
      </c>
    </row>
    <row r="5" spans="1:5" ht="15.6" thickBot="1" x14ac:dyDescent="0.3">
      <c r="A5" s="21" t="s">
        <v>52</v>
      </c>
    </row>
    <row r="6" spans="1:5" ht="69.599999999999994" thickBot="1" x14ac:dyDescent="0.3">
      <c r="A6" s="23" t="s">
        <v>82</v>
      </c>
    </row>
    <row r="7" spans="1:5" ht="68.55" customHeight="1" thickBot="1" x14ac:dyDescent="0.3">
      <c r="A7" s="23" t="s">
        <v>83</v>
      </c>
    </row>
    <row r="8" spans="1:5" ht="15.6" thickBot="1" x14ac:dyDescent="0.3">
      <c r="A8" s="22" t="s">
        <v>11</v>
      </c>
    </row>
    <row r="9" spans="1:5" ht="97.2" thickBot="1" x14ac:dyDescent="0.3">
      <c r="A9" s="23" t="s">
        <v>73</v>
      </c>
    </row>
    <row r="10" spans="1:5" ht="97.2" thickBot="1" x14ac:dyDescent="0.3">
      <c r="A10" s="23" t="s">
        <v>74</v>
      </c>
    </row>
    <row r="11" spans="1:5" ht="15.6" thickBot="1" x14ac:dyDescent="0.3">
      <c r="A11" s="22" t="s">
        <v>72</v>
      </c>
    </row>
    <row r="12" spans="1:5" ht="42" thickBot="1" x14ac:dyDescent="0.3">
      <c r="A12" s="23" t="s">
        <v>71</v>
      </c>
    </row>
    <row r="13" spans="1:5" ht="28.2" thickBot="1" x14ac:dyDescent="0.3">
      <c r="A13" s="23" t="s">
        <v>77</v>
      </c>
    </row>
    <row r="16" spans="1:5" x14ac:dyDescent="0.25">
      <c r="B16" s="25" t="s">
        <v>78</v>
      </c>
      <c r="C16" s="25" t="s">
        <v>79</v>
      </c>
      <c r="D16" s="25" t="s">
        <v>80</v>
      </c>
      <c r="E16" s="20"/>
    </row>
    <row r="17" spans="2:5" x14ac:dyDescent="0.25">
      <c r="B17" s="20">
        <v>1</v>
      </c>
      <c r="C17" s="20">
        <v>16</v>
      </c>
      <c r="D17" s="20">
        <v>500</v>
      </c>
      <c r="E17" s="20"/>
    </row>
    <row r="18" spans="2:5" x14ac:dyDescent="0.25">
      <c r="B18" s="26">
        <v>37.840000000000003</v>
      </c>
      <c r="C18" s="26">
        <v>7.92</v>
      </c>
      <c r="D18" s="27">
        <v>8.7999999999999995E-2</v>
      </c>
      <c r="E18" s="26"/>
    </row>
    <row r="19" spans="2:5" x14ac:dyDescent="0.25">
      <c r="B19" s="26">
        <f>SUM(B17*B18)</f>
        <v>37.840000000000003</v>
      </c>
      <c r="C19" s="26">
        <f>SUM(C17*C18)</f>
        <v>126.72</v>
      </c>
      <c r="D19" s="26">
        <f>SUM(D17*D18)</f>
        <v>44</v>
      </c>
      <c r="E19" s="26">
        <f>SUM(B19:D19)</f>
        <v>208.56</v>
      </c>
    </row>
    <row r="21" spans="2:5" x14ac:dyDescent="0.25">
      <c r="B21"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037E9-CD75-4AC9-A0B5-0F136827E45C}">
  <dimension ref="B6:K20"/>
  <sheetViews>
    <sheetView showGridLines="0" topLeftCell="B1" workbookViewId="0">
      <selection activeCell="C9" sqref="C9"/>
    </sheetView>
  </sheetViews>
  <sheetFormatPr defaultColWidth="19.59765625" defaultRowHeight="13.8" x14ac:dyDescent="0.25"/>
  <cols>
    <col min="2" max="2" width="31.3984375" customWidth="1"/>
    <col min="3" max="3" width="14.8984375" customWidth="1"/>
    <col min="6" max="6" width="15.59765625" style="1" customWidth="1"/>
    <col min="7" max="7" width="15" style="1" customWidth="1"/>
    <col min="8" max="8" width="7.09765625" customWidth="1"/>
    <col min="9" max="9" width="7.59765625" customWidth="1"/>
    <col min="10" max="10" width="8.3984375" customWidth="1"/>
  </cols>
  <sheetData>
    <row r="6" spans="2:11" ht="14.4" x14ac:dyDescent="0.3">
      <c r="B6" s="2" t="s">
        <v>33</v>
      </c>
      <c r="C6" s="3"/>
      <c r="E6" t="s">
        <v>12</v>
      </c>
      <c r="I6" t="s">
        <v>48</v>
      </c>
    </row>
    <row r="7" spans="2:11" x14ac:dyDescent="0.25">
      <c r="B7" s="4" t="s">
        <v>34</v>
      </c>
      <c r="C7" s="17">
        <v>1</v>
      </c>
      <c r="E7" t="s">
        <v>13</v>
      </c>
    </row>
    <row r="8" spans="2:11" x14ac:dyDescent="0.25">
      <c r="B8" s="4" t="s">
        <v>35</v>
      </c>
      <c r="C8" s="8">
        <v>63000</v>
      </c>
    </row>
    <row r="9" spans="2:11" x14ac:dyDescent="0.25">
      <c r="B9" s="4" t="s">
        <v>36</v>
      </c>
      <c r="C9" s="8">
        <v>28000</v>
      </c>
      <c r="F9" s="1" t="s">
        <v>14</v>
      </c>
      <c r="G9" s="1" t="s">
        <v>15</v>
      </c>
      <c r="J9" t="s">
        <v>49</v>
      </c>
      <c r="K9" s="9">
        <f>C20</f>
        <v>176000</v>
      </c>
    </row>
    <row r="10" spans="2:11" x14ac:dyDescent="0.25">
      <c r="B10" s="4" t="s">
        <v>37</v>
      </c>
      <c r="C10" s="8">
        <v>0</v>
      </c>
      <c r="E10" t="s">
        <v>16</v>
      </c>
      <c r="F10" s="1">
        <v>174</v>
      </c>
      <c r="G10" s="1">
        <v>2088</v>
      </c>
      <c r="J10" t="s">
        <v>50</v>
      </c>
      <c r="K10" s="9">
        <f>G17</f>
        <v>1560</v>
      </c>
    </row>
    <row r="11" spans="2:11" x14ac:dyDescent="0.25">
      <c r="B11" s="4" t="s">
        <v>38</v>
      </c>
      <c r="C11" s="8">
        <v>3000</v>
      </c>
      <c r="E11" t="s">
        <v>47</v>
      </c>
      <c r="F11" s="1">
        <v>-8</v>
      </c>
      <c r="G11" s="1">
        <v>-96</v>
      </c>
      <c r="K11" s="9"/>
    </row>
    <row r="12" spans="2:11" x14ac:dyDescent="0.25">
      <c r="B12" s="4" t="s">
        <v>39</v>
      </c>
      <c r="C12" s="8">
        <v>0</v>
      </c>
      <c r="E12" t="s">
        <v>17</v>
      </c>
      <c r="F12" s="1">
        <v>-8</v>
      </c>
      <c r="G12" s="1">
        <v>-96</v>
      </c>
      <c r="J12" t="s">
        <v>51</v>
      </c>
      <c r="K12" s="10">
        <f>K9/K10</f>
        <v>112.82051282051282</v>
      </c>
    </row>
    <row r="13" spans="2:11" x14ac:dyDescent="0.25">
      <c r="B13" s="4" t="s">
        <v>40</v>
      </c>
      <c r="C13" s="8">
        <v>0</v>
      </c>
      <c r="E13" t="s">
        <v>18</v>
      </c>
      <c r="F13" s="1">
        <v>-10</v>
      </c>
      <c r="G13" s="1">
        <v>-120</v>
      </c>
    </row>
    <row r="14" spans="2:11" x14ac:dyDescent="0.25">
      <c r="B14" s="4" t="s">
        <v>41</v>
      </c>
      <c r="C14" s="8"/>
      <c r="E14" t="s">
        <v>19</v>
      </c>
      <c r="F14" s="1">
        <v>-10</v>
      </c>
      <c r="G14" s="1">
        <v>-120</v>
      </c>
    </row>
    <row r="15" spans="2:11" x14ac:dyDescent="0.25">
      <c r="B15" s="4" t="s">
        <v>42</v>
      </c>
      <c r="C15" s="8"/>
      <c r="E15" t="s">
        <v>20</v>
      </c>
      <c r="F15" s="1">
        <v>-4</v>
      </c>
      <c r="G15" s="1">
        <v>-48</v>
      </c>
    </row>
    <row r="16" spans="2:11" x14ac:dyDescent="0.25">
      <c r="B16" s="4" t="s">
        <v>43</v>
      </c>
      <c r="C16" s="8"/>
      <c r="E16" s="6" t="s">
        <v>21</v>
      </c>
      <c r="F16" s="7">
        <v>-4</v>
      </c>
      <c r="G16" s="7">
        <v>-48</v>
      </c>
    </row>
    <row r="17" spans="2:7" x14ac:dyDescent="0.25">
      <c r="B17" s="4" t="s">
        <v>44</v>
      </c>
      <c r="C17" s="8"/>
      <c r="E17" t="s">
        <v>22</v>
      </c>
      <c r="F17" s="1">
        <v>130</v>
      </c>
      <c r="G17" s="1">
        <v>1560</v>
      </c>
    </row>
    <row r="18" spans="2:7" x14ac:dyDescent="0.25">
      <c r="B18" s="4" t="s">
        <v>45</v>
      </c>
      <c r="C18" s="8">
        <v>82000</v>
      </c>
    </row>
    <row r="19" spans="2:7" x14ac:dyDescent="0.25">
      <c r="B19" s="4"/>
      <c r="C19" s="8"/>
      <c r="E19" t="s">
        <v>23</v>
      </c>
    </row>
    <row r="20" spans="2:7" x14ac:dyDescent="0.25">
      <c r="B20" s="5" t="s">
        <v>46</v>
      </c>
      <c r="C20" s="8">
        <f>SUM(C8:C19)</f>
        <v>176000</v>
      </c>
      <c r="E20" t="s">
        <v>24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Tool</vt:lpstr>
      <vt:lpstr>Instructions</vt:lpstr>
      <vt:lpstr>Hourly Rate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Julum, Brad (WaTech)</dc:creator>
  <cp:lastModifiedBy>Sheehan, Vickie (WaTech)</cp:lastModifiedBy>
  <cp:lastPrinted>2024-06-05T00:40:07Z</cp:lastPrinted>
  <dcterms:created xsi:type="dcterms:W3CDTF">2023-09-18T15:40:17Z</dcterms:created>
  <dcterms:modified xsi:type="dcterms:W3CDTF">2024-06-05T00:41:00Z</dcterms:modified>
</cp:coreProperties>
</file>