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DB52B32A-B3A7-4597-BEF5-C4B7AC0F4410}"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<sst xmlns="http://schemas.openxmlformats.org/spreadsheetml/2006/main" count="95" uniqueCount="63">
  <si>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</si>
  <si>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</si>
  <si>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</si>
  <si>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</si>
  <si>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</si>
  <si>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</si>
  <si>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</si>
  <si>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</si>
  <si>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</si>
  <si>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</si>
  <si>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</si>
  <si>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</si>
  <si>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</si>
  <si>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</si>
  <si>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</si>
  <si>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</si>
  <si>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</si>
  <si>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</si>
  <si>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</si>
  <si>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</si>
  <si>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</si>
  <si>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</si>
  <si>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</si>
  <si>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</si>
  <si>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</si>
  <si>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</si>
  <si>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</si>
  <si>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</si>
  <si>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</si>
  <si>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</si>
  <si>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</si>
  <si>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</si>
  <si>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</si>
  <si>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DSHS4014</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</si>
  <si>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</si>
  <si>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</si>
  <si>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</si>
  <si>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</si>
  <si>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Brian Kastner
564-669-1163
Brian.Kastner@oii.wa.gov</t>
  </si>
  <si>
    <t>VE-TUM3403 / OII3402 / OII3402-CORE</t>
  </si>
  <si>
    <t>Install VE in rack located in first floor IDF (Room #134) indicated by large red arrow in center of site map (VE-TUM3403 - Site Map).</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</si>
  <si>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</si>
  <si>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100M</t>
  </si>
  <si>
    <t>DOCSPO6</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</si>
  <si>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</si>
  <si>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</si>
  <si>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</si>
  <si>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DOCGLD1</t>
  </si>
  <si>
    <t xml:space="preserve">Site Contact: Daniel Gonzales         509-544-3522                                   dgonzales@doc1.wa.gov                                                                                       Building Contact:  Daniel Gonzales    509-544-3522                                   dgonzales@doc1.wa.gov              </t>
  </si>
  <si>
    <t>DSHS6056</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</si>
  <si>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</si>
  <si>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</si>
  <si>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</si>
  <si>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1000Mb (1G)</t>
  </si>
  <si>
    <t>818 79th Ave SE STE A
Tumwater, WA 98501-5801</t>
  </si>
  <si>
    <t>818 79th Ave SE, STE A
Tumwater, WA 98501-5801</t>
  </si>
  <si>
    <t>228 S Columbus Ave                                                                                Goldendale, WA 98620-9021</t>
  </si>
  <si>
    <t>521-A N 4th St                                                                                  Shelton, WA 98584-1715</t>
  </si>
  <si>
    <t>5124 N Market                                                                               Spokane, WA 99217-6132</t>
  </si>
  <si>
    <t>1700 Cherry St                                                                                  Seattle, WA 98122-4633</t>
  </si>
  <si>
    <t xml:space="preserve">Location of DMARC: MDF/ IT Room - Rear Entrance of Facility                                                              Install extended handoff per attached site map (DOCGLD1 - Site Map.pdf)     </t>
  </si>
  <si>
    <t>Evaluation Model for Solicitation Number 25-RFQ-035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</si>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</sst>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F1" zoomScale="60" zoomScaleNormal="60" workbookViewId="0">
      <selection activeCell="P11" sqref="P11"/>
    </sheetView>
  </sheetViews>
  <sheetFormatPr defaultRowHeight="14.5" x14ac:dyDescent="0.35"/>
  <cols>
    <col min="1" max="1" width="4" style="109" customWidth="1"/>
    <col min="2" max="2" width="42" customWidth="1"/>
    <col min="3" max="3" width="56.54296875" customWidth="1"/>
    <col min="4" max="4" width="33.81640625" customWidth="1"/>
    <col min="5" max="5" width="85.542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93.1796875" customWidth="1"/>
    <col min="13" max="13" width="2.453125" customWidth="1"/>
    <col min="14" max="14" width="21.81640625" customWidth="1"/>
    <col min="15" max="15" width="18" customWidth="1"/>
    <col min="16" max="16" width="10.6328125" bestFit="1" customWidth="1"/>
    <col min="17" max="17" width="11.81640625" bestFit="1" customWidth="1"/>
    <col min="19" max="19" width="10.6328125" bestFit="1" customWidth="1"/>
    <col min="20" max="20" width="9.81640625" customWidth="1"/>
    <col min="22" max="22" width="16" style="126" customWidth="1"/>
    <col min="23" max="23" width="17.81640625" customWidth="1"/>
    <col min="24" max="24" width="14.81640625" customWidth="1"/>
  </cols>
  <sheetData>
    <row r="1" spans="1:24" ht="16" thickBot="1" x14ac:dyDescent="0.4">
      <c r="A1" s="106" t="s">
        <v>61</v>
      </c>
      <c r="B1" s="11"/>
      <c r="C1" s="11"/>
      <c r="D1" s="11"/>
      <c r="E1" s="11"/>
      <c r="F1" s="11"/>
      <c r="G1" s="11"/>
      <c r="H1" s="11"/>
      <c r="I1" s="11"/>
      <c r="J1" s="11"/>
      <c r="K1" s="11"/>
      <c r="L1" s="11"/>
      <c r="M1" s="14"/>
      <c r="N1" s="14"/>
      <c r="O1" s="1"/>
      <c r="P1" s="1"/>
      <c r="Q1" s="2"/>
      <c r="R1" s="2"/>
      <c r="S1" s="2"/>
      <c r="T1" s="3"/>
      <c r="U1" s="3"/>
      <c r="V1" s="121"/>
      <c r="W1" s="14"/>
      <c r="X1" s="14"/>
    </row>
    <row r="2" spans="1:24" ht="16"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16"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8"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47"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0">
        <f>IF(T5="NO BID","NO BID",24*P5+Q5)</f>
        <v>0</v>
      </c>
      <c r="V5" s="124" cm="1">
        <f t="array" ref="V5">_xlfn.IFS(ISBLANK(O5),0,O5="Fiber",40,O5="Fixed Wireless",20,O5="Copper",10)</f>
        <v>0</v>
      </c>
      <c r="W5" s="113">
        <f>J5</f>
        <v>10</v>
      </c>
      <c r="X5" s="113">
        <f>K5</f>
        <v>50</v>
      </c>
    </row>
    <row r="6" spans="1:24" ht="62" x14ac:dyDescent="0.35">
      <c r="A6" s="107">
        <v>1</v>
      </c>
      <c r="B6" s="92" t="s">
        <v>33</v>
      </c>
      <c r="C6" s="93" t="s">
        <v>59</v>
      </c>
      <c r="D6" s="93" t="s">
        <v>34</v>
      </c>
      <c r="E6" s="93" t="s">
        <v>35</v>
      </c>
      <c r="F6" s="93" t="s">
        <v>28</v>
      </c>
      <c r="G6" s="93">
        <v>150</v>
      </c>
      <c r="H6" s="94" t="s">
        <v>36</v>
      </c>
      <c r="I6" s="17" t="s">
        <v>30</v>
      </c>
      <c r="J6" s="128">
        <v>10</v>
      </c>
      <c r="K6" s="20">
        <v>50</v>
      </c>
      <c r="L6" s="21" t="s">
        <v>37</v>
      </c>
      <c r="M6" s="15"/>
      <c r="N6" s="35">
        <v>145</v>
      </c>
      <c r="O6" s="32" t="s">
        <v>62</v>
      </c>
      <c r="P6" s="33">
        <v>935.19999999999993</v>
      </c>
      <c r="Q6" s="91">
        <v>3500</v>
      </c>
      <c r="R6" s="138">
        <v>618.79999999999995</v>
      </c>
      <c r="S6" s="142" t="s">
        <v>52</v>
      </c>
      <c r="T6" s="37">
        <f t="shared" ref="T6:T60" si="0">IF(ISBLANK(N6),G6,N6)</f>
        <v>145</v>
      </c>
      <c r="U6" s="140">
        <f t="shared" ref="U6:U60" si="1">IF(T6="NO BID","NO BID",24*P6+Q6)</f>
        <v>25944.799999999999</v>
      </c>
      <c r="V6" s="125" cm="1">
        <f t="array" ref="V6">_xlfn.IFS(ISBLANK(O6),0,O6="Fiber",40,O6="Fixed Wireless",20,O6="Copper",10)</f>
        <v>40</v>
      </c>
      <c r="W6" s="16">
        <f t="shared" ref="W6" si="2">J6</f>
        <v>10</v>
      </c>
      <c r="X6" s="16">
        <f t="shared" ref="X6" si="3">K6</f>
        <v>50</v>
      </c>
    </row>
    <row r="7" spans="1:24" ht="170.5" x14ac:dyDescent="0.35">
      <c r="A7" s="107">
        <v>2</v>
      </c>
      <c r="B7" s="58" t="s">
        <v>39</v>
      </c>
      <c r="C7" s="98" t="s">
        <v>54</v>
      </c>
      <c r="D7" s="141" t="s">
        <v>38</v>
      </c>
      <c r="E7" s="98" t="s">
        <v>40</v>
      </c>
      <c r="F7" s="87" t="s">
        <v>28</v>
      </c>
      <c r="G7" s="87">
        <v>150</v>
      </c>
      <c r="H7" s="99" t="s">
        <v>53</v>
      </c>
      <c r="I7" s="50" t="s">
        <v>30</v>
      </c>
      <c r="J7" s="129">
        <v>10</v>
      </c>
      <c r="K7" s="53">
        <v>50</v>
      </c>
      <c r="L7" s="54" t="s">
        <v>41</v>
      </c>
      <c r="M7" s="15"/>
      <c r="N7" s="55">
        <v>145</v>
      </c>
      <c r="O7" s="56" t="s">
        <v>62</v>
      </c>
      <c r="P7" s="57">
        <v>1204</v>
      </c>
      <c r="Q7" s="42">
        <v>4500</v>
      </c>
      <c r="R7" s="70">
        <v>656.59999999999991</v>
      </c>
      <c r="S7" s="69" t="s">
        <v>52</v>
      </c>
      <c r="T7" s="37">
        <f>IF(ISBLANK(N7),G7,N7)</f>
        <v>145</v>
      </c>
      <c r="U7" s="140">
        <f t="shared" si="1"/>
        <v>33396</v>
      </c>
      <c r="V7" s="125" cm="1">
        <f t="array" ref="V7">_xlfn.IFS(ISBLANK(O7),0,O7="Fiber",40,O7="Fixed Wireless",20,O7="Copper",10)</f>
        <v>40</v>
      </c>
      <c r="W7" s="16">
        <f t="shared" ref="W7:W9" si="4">J7</f>
        <v>10</v>
      </c>
      <c r="X7" s="16">
        <f t="shared" ref="X7:X9" si="5">K7</f>
        <v>50</v>
      </c>
    </row>
    <row r="8" spans="1:24" ht="170.5" x14ac:dyDescent="0.35">
      <c r="A8" s="107">
        <v>3</v>
      </c>
      <c r="B8" s="92" t="s">
        <v>39</v>
      </c>
      <c r="C8" s="93" t="s">
        <v>55</v>
      </c>
      <c r="D8" s="93" t="s">
        <v>38</v>
      </c>
      <c r="E8" s="93" t="s">
        <v>40</v>
      </c>
      <c r="F8" s="93" t="s">
        <v>28</v>
      </c>
      <c r="G8" s="93">
        <v>150</v>
      </c>
      <c r="H8" s="94" t="s">
        <v>42</v>
      </c>
      <c r="I8" s="92" t="s">
        <v>30</v>
      </c>
      <c r="J8" s="127">
        <v>10</v>
      </c>
      <c r="K8" s="95">
        <v>50</v>
      </c>
      <c r="L8" s="96" t="s">
        <v>41</v>
      </c>
      <c r="M8" s="15"/>
      <c r="N8" s="97">
        <v>145</v>
      </c>
      <c r="O8" s="90" t="s">
        <v>62</v>
      </c>
      <c r="P8" s="90">
        <v>656.59999999999991</v>
      </c>
      <c r="Q8" s="91">
        <v>4500</v>
      </c>
      <c r="R8" s="66" t="s">
        <v>52</v>
      </c>
      <c r="S8" s="143">
        <v>1204</v>
      </c>
      <c r="T8" s="37">
        <f t="shared" si="0"/>
        <v>145</v>
      </c>
      <c r="U8" s="140">
        <f t="shared" si="1"/>
        <v>20258.399999999998</v>
      </c>
      <c r="V8" s="125" cm="1">
        <f t="array" ref="V8">_xlfn.IFS(ISBLANK(O8),0,O8="Fiber",40,O8="Fixed Wireless",20,O8="Copper",10)</f>
        <v>40</v>
      </c>
      <c r="W8" s="16">
        <f t="shared" si="4"/>
        <v>10</v>
      </c>
      <c r="X8" s="16">
        <f t="shared" si="5"/>
        <v>50</v>
      </c>
    </row>
    <row r="9" spans="1:24" ht="46.5" x14ac:dyDescent="0.35">
      <c r="A9" s="107">
        <v>4</v>
      </c>
      <c r="B9" s="58" t="s">
        <v>43</v>
      </c>
      <c r="C9" s="59" t="s">
        <v>58</v>
      </c>
      <c r="D9" s="51" t="s">
        <v>44</v>
      </c>
      <c r="E9" s="59" t="s">
        <v>45</v>
      </c>
      <c r="F9" s="59" t="s">
        <v>28</v>
      </c>
      <c r="G9" s="59">
        <v>150</v>
      </c>
      <c r="H9" s="60" t="s">
        <v>42</v>
      </c>
      <c r="I9" s="58" t="s">
        <v>30</v>
      </c>
      <c r="J9" s="130">
        <v>10</v>
      </c>
      <c r="K9" s="61">
        <v>50</v>
      </c>
      <c r="L9" s="54" t="s">
        <v>46</v>
      </c>
      <c r="M9" s="15"/>
      <c r="N9" s="55">
        <v>145</v>
      </c>
      <c r="O9" s="56" t="s">
        <v>62</v>
      </c>
      <c r="P9" s="57">
        <v>656.59999999999991</v>
      </c>
      <c r="Q9" s="42">
        <v>59700</v>
      </c>
      <c r="R9" s="67" t="s">
        <v>52</v>
      </c>
      <c r="S9" s="45">
        <v>1204</v>
      </c>
      <c r="T9" s="37">
        <f t="shared" si="0"/>
        <v>145</v>
      </c>
      <c r="U9" s="140">
        <f t="shared" si="1"/>
        <v>75458.399999999994</v>
      </c>
      <c r="V9" s="125" cm="1">
        <f t="array" ref="V9">_xlfn.IFS(ISBLANK(O9),0,O9="Fiber",40,O9="Fixed Wireless",20,O9="Copper",10)</f>
        <v>40</v>
      </c>
      <c r="W9" s="16">
        <f t="shared" si="4"/>
        <v>10</v>
      </c>
      <c r="X9" s="16">
        <f t="shared" si="5"/>
        <v>50</v>
      </c>
    </row>
    <row r="10" spans="1:24" ht="93" x14ac:dyDescent="0.35">
      <c r="A10" s="107">
        <v>5</v>
      </c>
      <c r="B10" s="27" t="s">
        <v>47</v>
      </c>
      <c r="C10" s="28" t="s">
        <v>56</v>
      </c>
      <c r="D10" s="18" t="s">
        <v>48</v>
      </c>
      <c r="E10" s="28" t="s">
        <v>60</v>
      </c>
      <c r="F10" s="28" t="s">
        <v>28</v>
      </c>
      <c r="G10" s="28">
        <v>150</v>
      </c>
      <c r="H10" s="29" t="s">
        <v>42</v>
      </c>
      <c r="I10" s="27" t="s">
        <v>30</v>
      </c>
      <c r="J10" s="133">
        <v>10</v>
      </c>
      <c r="K10" s="30">
        <v>50</v>
      </c>
      <c r="L10" s="96"/>
      <c r="M10" s="15"/>
      <c r="N10" s="97">
        <v>145</v>
      </c>
      <c r="O10" s="90" t="s">
        <v>62</v>
      </c>
      <c r="P10" s="90">
        <v>632.79999999999995</v>
      </c>
      <c r="Q10" s="91">
        <v>3500</v>
      </c>
      <c r="R10" s="66" t="s">
        <v>52</v>
      </c>
      <c r="S10" s="143">
        <v>935.19999999999993</v>
      </c>
      <c r="T10" s="37">
        <f t="shared" si="0"/>
        <v>145</v>
      </c>
      <c r="U10" s="140">
        <f t="shared" si="1"/>
        <v>18687.199999999997</v>
      </c>
      <c r="V10" s="125" cm="1">
        <f t="array" ref="V10">_xlfn.IFS(ISBLANK(O10),0,O10="Fiber",40,O10="Fixed Wireless",20,O10="Copper",10)</f>
        <v>40</v>
      </c>
      <c r="W10" s="16">
        <f t="shared" ref="W10:W60" si="6">J10</f>
        <v>10</v>
      </c>
      <c r="X10" s="16">
        <f t="shared" ref="X10:X16" si="7">K10</f>
        <v>50</v>
      </c>
    </row>
    <row r="11" spans="1:24" ht="62" x14ac:dyDescent="0.35">
      <c r="A11" s="107">
        <v>6</v>
      </c>
      <c r="B11" s="85" t="s">
        <v>49</v>
      </c>
      <c r="C11" s="98" t="s">
        <v>57</v>
      </c>
      <c r="D11" s="98" t="s">
        <v>34</v>
      </c>
      <c r="E11" s="98" t="s">
        <v>50</v>
      </c>
      <c r="F11" s="87" t="s">
        <v>28</v>
      </c>
      <c r="G11" s="87">
        <v>150</v>
      </c>
      <c r="H11" s="99" t="s">
        <v>42</v>
      </c>
      <c r="I11" s="85" t="s">
        <v>30</v>
      </c>
      <c r="J11" s="131">
        <v>10</v>
      </c>
      <c r="K11" s="100">
        <v>50</v>
      </c>
      <c r="L11" s="86" t="s">
        <v>51</v>
      </c>
      <c r="M11" s="15"/>
      <c r="N11" s="40">
        <v>145</v>
      </c>
      <c r="O11" s="41" t="s">
        <v>62</v>
      </c>
      <c r="P11" s="42">
        <v>946.4</v>
      </c>
      <c r="Q11" s="42">
        <v>4500</v>
      </c>
      <c r="R11" s="67" t="s">
        <v>52</v>
      </c>
      <c r="S11" s="43">
        <v>1493.8</v>
      </c>
      <c r="T11" s="37">
        <f t="shared" si="0"/>
        <v>145</v>
      </c>
      <c r="U11" s="140">
        <f t="shared" si="1"/>
        <v>27213.599999999999</v>
      </c>
      <c r="V11" s="125" cm="1">
        <f t="array" ref="V11">_xlfn.IFS(ISBLANK(O11),0,O11="Fiber",40,O11="Fixed Wireless",20,O11="Copper",10)</f>
        <v>40</v>
      </c>
      <c r="W11" s="16">
        <f t="shared" si="6"/>
        <v>10</v>
      </c>
      <c r="X11" s="16">
        <f t="shared" si="7"/>
        <v>50</v>
      </c>
    </row>
    <row r="12" spans="1:24" ht="15.5"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15.5"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15.5"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15.5"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15.5"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15.5"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15.5"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15.5"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15.5"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15.5"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15.5"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15.5"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15.5"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15.5"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15.5"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15.5"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15.5"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15.5"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15.5"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15.5"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15.5"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15.5"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15.5"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15.5"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15.5"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15.5"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15.5"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15.5"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15.5"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15.5"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15.5"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15.5"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15.5"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15.5"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15.5"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15.5"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15.5"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15.5"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15.5"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15.5"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15.5"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15.5"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15.5"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15.5"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15.5"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15.5"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15.5"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15.5"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15.5"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FC23EC68-59E4-4144-9538-860CFD9EAA8E}">
  <ds:schemaRefs>
    <ds:schemaRef ds:uri="cf63e0e4-4eb7-4cbb-9267-0825e502aadb"/>
    <ds:schemaRef ds:uri="http://purl.org/dc/dcmitype/"/>
    <ds:schemaRef ds:uri="http://schemas.openxmlformats.org/package/2006/metadata/core-properties"/>
    <ds:schemaRef ds:uri="http://schemas.microsoft.com/office/2006/metadata/properties"/>
    <ds:schemaRef ds:uri="http://purl.org/dc/elements/1.1/"/>
    <ds:schemaRef ds:uri="http://schemas.microsoft.com/sharepoint/v3"/>
    <ds:schemaRef ds:uri="http://purl.org/dc/terms/"/>
    <ds:schemaRef ds:uri="http://schemas.microsoft.com/office/2006/documentManagement/types"/>
    <ds:schemaRef ds:uri="http://schemas.microsoft.com/office/infopath/2007/PartnerControls"/>
    <ds:schemaRef ds:uri="d6d2f446-f863-4c00-ba44-ebf19adce64d"/>
    <ds:schemaRef ds:uri="a76cd3a5-e798-46dc-bca1-b38ab7cbdfaf"/>
    <ds:schemaRef ds:uri="http://www.w3.org/XML/1998/namespace"/>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2025-06-11T20:58:55Z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